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Mi unidad\PC de Erick oct 15\Microempresa-Erick PMgmt\- - 03 COST puesto Technical Adviser\02 Assurance EXCEL Tool (OPEN without Macros)\"/>
    </mc:Choice>
  </mc:AlternateContent>
  <xr:revisionPtr revIDLastSave="0" documentId="13_ncr:1_{EE7B9ACB-252C-4E90-A2AC-F165A68B12E7}" xr6:coauthVersionLast="47" xr6:coauthVersionMax="47" xr10:uidLastSave="{00000000-0000-0000-0000-000000000000}"/>
  <bookViews>
    <workbookView xWindow="-108" yWindow="-108" windowWidth="23256" windowHeight="12456" tabRatio="237" xr2:uid="{00000000-000D-0000-FFFF-FFFF00000000}"/>
  </bookViews>
  <sheets>
    <sheet name="Menu de Navegación" sheetId="1" r:id="rId1"/>
    <sheet name="Resumen Integridad de Hojas" sheetId="2" r:id="rId2"/>
    <sheet name="1. ACTS Mapeo de Riesgos" sheetId="3" r:id="rId3"/>
    <sheet name="2. Integridad Proactiva" sheetId="4" r:id="rId4"/>
    <sheet name="3. Tasa Public Proactiva" sheetId="5" r:id="rId5"/>
    <sheet name="4. Precision Proactiva" sheetId="6" r:id="rId6"/>
    <sheet name="5. Resp Proactiva EC" sheetId="7" r:id="rId7"/>
    <sheet name="6. Resp Reactiva EC" sheetId="8" r:id="rId8"/>
    <sheet name="7. Eval de los Procesos" sheetId="9" r:id="rId9"/>
    <sheet name="8. Estado de las Recomend" sheetId="10" r:id="rId10"/>
    <sheet name="9. Resumen Post Rev Indep" sheetId="11" r:id="rId11"/>
    <sheet name="10. Gestion de Licitaciones" sheetId="12" r:id="rId12"/>
    <sheet name="11. Sostenibilidad Economica" sheetId="15" r:id="rId13"/>
    <sheet name="12. Sostenibilidad Social" sheetId="14" r:id="rId14"/>
    <sheet name="13. Sostenibilidad Instituc" sheetId="16" r:id="rId15"/>
    <sheet name="14. Sostenibilidad Ambiental" sheetId="17" r:id="rId16"/>
    <sheet name="15. Financiación Climática" sheetId="18" r:id="rId17"/>
    <sheet name="Diccionario de datos de sosteni" sheetId="23" r:id="rId18"/>
    <sheet name="16. Progreso Lineal" sheetId="13" r:id="rId19"/>
  </sheets>
  <externalReferences>
    <externalReference r:id="rId20"/>
    <externalReference r:id="rId21"/>
  </externalReferences>
  <definedNames>
    <definedName name="_xlnm.Print_Area" localSheetId="2">'1. ACTS Mapeo de Riesgos'!$A$2:$I$22</definedName>
    <definedName name="_xlnm.Print_Area" localSheetId="11">'10. Gestion de Licitaciones'!$A$1:$P$15</definedName>
    <definedName name="_xlnm.Print_Area" localSheetId="13">'12. Sostenibilidad Social'!$A$1:$H$19</definedName>
    <definedName name="_xlnm.Print_Area" localSheetId="18">'16. Progreso Lineal'!$A$2:$DB$67</definedName>
    <definedName name="_xlnm.Print_Area" localSheetId="8">'7. Eval de los Procesos'!$A$1:$J$20</definedName>
    <definedName name="_xlnm.Print_Area" localSheetId="9">'8. Estado de las Recomend'!$A$1:$I$36</definedName>
    <definedName name="_xlnm.Print_Area" localSheetId="10">'9. Resumen Post Rev Indep'!$A$1:$R$27</definedName>
    <definedName name="SheetList" localSheetId="17">[1]Dashboard!$A$2:$A$12</definedName>
    <definedName name="SheetList">[2]Dashboard!$A$2:$A$12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12" i="15" l="1"/>
  <c r="T12" i="15" s="1"/>
  <c r="R4" i="15"/>
  <c r="S4" i="15" s="1"/>
  <c r="H177" i="2"/>
  <c r="G177" i="2"/>
  <c r="F177" i="2"/>
  <c r="E177" i="2"/>
  <c r="H176" i="2"/>
  <c r="G176" i="2"/>
  <c r="F176" i="2"/>
  <c r="E176" i="2"/>
  <c r="H175" i="2"/>
  <c r="G175" i="2"/>
  <c r="F175" i="2"/>
  <c r="E175" i="2"/>
  <c r="H174" i="2"/>
  <c r="G174" i="2"/>
  <c r="F174" i="2"/>
  <c r="E174" i="2"/>
  <c r="H173" i="2"/>
  <c r="G173" i="2"/>
  <c r="F173" i="2"/>
  <c r="E173" i="2"/>
  <c r="H172" i="2"/>
  <c r="G172" i="2"/>
  <c r="F172" i="2"/>
  <c r="E172" i="2"/>
  <c r="H171" i="2"/>
  <c r="G171" i="2"/>
  <c r="F171" i="2"/>
  <c r="E171" i="2"/>
  <c r="H170" i="2"/>
  <c r="G170" i="2"/>
  <c r="F170" i="2"/>
  <c r="E170" i="2"/>
  <c r="H169" i="2"/>
  <c r="G169" i="2"/>
  <c r="F169" i="2"/>
  <c r="E169" i="2"/>
  <c r="H168" i="2"/>
  <c r="G168" i="2"/>
  <c r="F168" i="2"/>
  <c r="E168" i="2"/>
  <c r="H167" i="2"/>
  <c r="G167" i="2"/>
  <c r="F167" i="2"/>
  <c r="E167" i="2"/>
  <c r="H166" i="2"/>
  <c r="G166" i="2"/>
  <c r="F166" i="2"/>
  <c r="E166" i="2"/>
  <c r="H165" i="2"/>
  <c r="G165" i="2"/>
  <c r="F165" i="2"/>
  <c r="E165" i="2"/>
  <c r="H164" i="2"/>
  <c r="G164" i="2"/>
  <c r="F164" i="2"/>
  <c r="E164" i="2"/>
  <c r="H163" i="2"/>
  <c r="G163" i="2"/>
  <c r="F163" i="2"/>
  <c r="E163" i="2"/>
  <c r="H162" i="2"/>
  <c r="G162" i="2"/>
  <c r="F162" i="2"/>
  <c r="E162" i="2"/>
  <c r="H161" i="2"/>
  <c r="G161" i="2"/>
  <c r="F161" i="2"/>
  <c r="E161" i="2"/>
  <c r="H160" i="2"/>
  <c r="G160" i="2"/>
  <c r="F160" i="2"/>
  <c r="E160" i="2"/>
  <c r="H159" i="2"/>
  <c r="G159" i="2"/>
  <c r="F159" i="2"/>
  <c r="E159" i="2"/>
  <c r="H158" i="2"/>
  <c r="G158" i="2"/>
  <c r="F158" i="2"/>
  <c r="E158" i="2"/>
  <c r="H157" i="2"/>
  <c r="G157" i="2"/>
  <c r="F157" i="2"/>
  <c r="E157" i="2"/>
  <c r="H156" i="2"/>
  <c r="G156" i="2"/>
  <c r="F156" i="2"/>
  <c r="E156" i="2"/>
  <c r="H155" i="2"/>
  <c r="G155" i="2"/>
  <c r="F155" i="2"/>
  <c r="E155" i="2"/>
  <c r="H154" i="2"/>
  <c r="G154" i="2"/>
  <c r="F154" i="2"/>
  <c r="E154" i="2"/>
  <c r="H153" i="2"/>
  <c r="G153" i="2"/>
  <c r="F153" i="2"/>
  <c r="E153" i="2"/>
  <c r="H152" i="2"/>
  <c r="G152" i="2"/>
  <c r="F152" i="2"/>
  <c r="E152" i="2"/>
  <c r="H151" i="2"/>
  <c r="G151" i="2"/>
  <c r="F151" i="2"/>
  <c r="E151" i="2"/>
  <c r="H150" i="2"/>
  <c r="G150" i="2"/>
  <c r="F150" i="2"/>
  <c r="E150" i="2"/>
  <c r="H149" i="2"/>
  <c r="G149" i="2"/>
  <c r="F149" i="2"/>
  <c r="E149" i="2"/>
  <c r="H148" i="2"/>
  <c r="G148" i="2"/>
  <c r="F148" i="2"/>
  <c r="E148" i="2"/>
  <c r="H147" i="2"/>
  <c r="G147" i="2"/>
  <c r="F147" i="2"/>
  <c r="E147" i="2"/>
  <c r="H146" i="2"/>
  <c r="G146" i="2"/>
  <c r="F146" i="2"/>
  <c r="E146" i="2"/>
  <c r="H145" i="2"/>
  <c r="G145" i="2"/>
  <c r="F145" i="2"/>
  <c r="E145" i="2"/>
  <c r="H140" i="2"/>
  <c r="G140" i="2"/>
  <c r="F140" i="2"/>
  <c r="E140" i="2"/>
  <c r="H139" i="2"/>
  <c r="G139" i="2"/>
  <c r="F139" i="2"/>
  <c r="E139" i="2"/>
  <c r="H138" i="2"/>
  <c r="G138" i="2"/>
  <c r="F138" i="2"/>
  <c r="E138" i="2"/>
  <c r="H137" i="2"/>
  <c r="G137" i="2"/>
  <c r="F137" i="2"/>
  <c r="E137" i="2"/>
  <c r="H136" i="2"/>
  <c r="G136" i="2"/>
  <c r="F136" i="2"/>
  <c r="E136" i="2"/>
  <c r="H135" i="2"/>
  <c r="G135" i="2"/>
  <c r="F135" i="2"/>
  <c r="E135" i="2"/>
  <c r="H134" i="2"/>
  <c r="G134" i="2"/>
  <c r="F134" i="2"/>
  <c r="E134" i="2"/>
  <c r="P133" i="2"/>
  <c r="O133" i="2"/>
  <c r="N133" i="2"/>
  <c r="M133" i="2"/>
  <c r="H133" i="2"/>
  <c r="G133" i="2"/>
  <c r="F133" i="2"/>
  <c r="E133" i="2"/>
  <c r="P132" i="2"/>
  <c r="O132" i="2"/>
  <c r="N132" i="2"/>
  <c r="M132" i="2"/>
  <c r="H132" i="2"/>
  <c r="G132" i="2"/>
  <c r="F132" i="2"/>
  <c r="E132" i="2"/>
  <c r="P131" i="2"/>
  <c r="O131" i="2"/>
  <c r="N131" i="2"/>
  <c r="M131" i="2"/>
  <c r="H131" i="2"/>
  <c r="G131" i="2"/>
  <c r="F131" i="2"/>
  <c r="E131" i="2"/>
  <c r="P130" i="2"/>
  <c r="O130" i="2"/>
  <c r="N130" i="2"/>
  <c r="M130" i="2"/>
  <c r="H130" i="2"/>
  <c r="G130" i="2"/>
  <c r="F130" i="2"/>
  <c r="E130" i="2"/>
  <c r="P129" i="2"/>
  <c r="O129" i="2"/>
  <c r="N129" i="2"/>
  <c r="M129" i="2"/>
  <c r="H129" i="2"/>
  <c r="G129" i="2"/>
  <c r="F129" i="2"/>
  <c r="E129" i="2"/>
  <c r="P128" i="2"/>
  <c r="O128" i="2"/>
  <c r="N128" i="2"/>
  <c r="M128" i="2"/>
  <c r="H128" i="2"/>
  <c r="G128" i="2"/>
  <c r="F128" i="2"/>
  <c r="E128" i="2"/>
  <c r="P127" i="2"/>
  <c r="O127" i="2"/>
  <c r="N127" i="2"/>
  <c r="M127" i="2"/>
  <c r="H127" i="2"/>
  <c r="G127" i="2"/>
  <c r="F127" i="2"/>
  <c r="E127" i="2"/>
  <c r="P126" i="2"/>
  <c r="O126" i="2"/>
  <c r="N126" i="2"/>
  <c r="M126" i="2"/>
  <c r="H126" i="2"/>
  <c r="G126" i="2"/>
  <c r="F126" i="2"/>
  <c r="E126" i="2"/>
  <c r="P125" i="2"/>
  <c r="O125" i="2"/>
  <c r="N125" i="2"/>
  <c r="M125" i="2"/>
  <c r="H125" i="2"/>
  <c r="G125" i="2"/>
  <c r="F125" i="2"/>
  <c r="E125" i="2"/>
  <c r="P124" i="2"/>
  <c r="O124" i="2"/>
  <c r="N124" i="2"/>
  <c r="M124" i="2"/>
  <c r="H124" i="2"/>
  <c r="G124" i="2"/>
  <c r="F124" i="2"/>
  <c r="E124" i="2"/>
  <c r="P123" i="2"/>
  <c r="O123" i="2"/>
  <c r="N123" i="2"/>
  <c r="M123" i="2"/>
  <c r="H123" i="2"/>
  <c r="G123" i="2"/>
  <c r="F123" i="2"/>
  <c r="E123" i="2"/>
  <c r="P122" i="2"/>
  <c r="O122" i="2"/>
  <c r="N122" i="2"/>
  <c r="M122" i="2"/>
  <c r="H122" i="2"/>
  <c r="G122" i="2"/>
  <c r="F122" i="2"/>
  <c r="E122" i="2"/>
  <c r="P121" i="2"/>
  <c r="O121" i="2"/>
  <c r="N121" i="2"/>
  <c r="M121" i="2"/>
  <c r="H121" i="2"/>
  <c r="G121" i="2"/>
  <c r="F121" i="2"/>
  <c r="E121" i="2"/>
  <c r="P120" i="2"/>
  <c r="O120" i="2"/>
  <c r="N120" i="2"/>
  <c r="M120" i="2"/>
  <c r="H120" i="2"/>
  <c r="G120" i="2"/>
  <c r="F120" i="2"/>
  <c r="E120" i="2"/>
  <c r="P119" i="2"/>
  <c r="O119" i="2"/>
  <c r="N119" i="2"/>
  <c r="M119" i="2"/>
  <c r="H119" i="2"/>
  <c r="G119" i="2"/>
  <c r="F119" i="2"/>
  <c r="E119" i="2"/>
  <c r="P118" i="2"/>
  <c r="O118" i="2"/>
  <c r="N118" i="2"/>
  <c r="M118" i="2"/>
  <c r="H118" i="2"/>
  <c r="G118" i="2"/>
  <c r="F118" i="2"/>
  <c r="E118" i="2"/>
  <c r="Q113" i="2"/>
  <c r="P113" i="2"/>
  <c r="O113" i="2"/>
  <c r="N113" i="2"/>
  <c r="H113" i="2"/>
  <c r="G113" i="2"/>
  <c r="F113" i="2"/>
  <c r="E113" i="2"/>
  <c r="Q112" i="2"/>
  <c r="P112" i="2"/>
  <c r="O112" i="2"/>
  <c r="N112" i="2"/>
  <c r="H112" i="2"/>
  <c r="G112" i="2"/>
  <c r="F112" i="2"/>
  <c r="E112" i="2"/>
  <c r="Q111" i="2"/>
  <c r="P111" i="2"/>
  <c r="O111" i="2"/>
  <c r="N111" i="2"/>
  <c r="H111" i="2"/>
  <c r="G111" i="2"/>
  <c r="F111" i="2"/>
  <c r="E111" i="2"/>
  <c r="Q110" i="2"/>
  <c r="P110" i="2"/>
  <c r="O110" i="2"/>
  <c r="N110" i="2"/>
  <c r="H110" i="2"/>
  <c r="G110" i="2"/>
  <c r="F110" i="2"/>
  <c r="E110" i="2"/>
  <c r="Q109" i="2"/>
  <c r="P109" i="2"/>
  <c r="O109" i="2"/>
  <c r="N109" i="2"/>
  <c r="H109" i="2"/>
  <c r="G109" i="2"/>
  <c r="F109" i="2"/>
  <c r="E109" i="2"/>
  <c r="Q108" i="2"/>
  <c r="P108" i="2"/>
  <c r="O108" i="2"/>
  <c r="N108" i="2"/>
  <c r="H108" i="2"/>
  <c r="G108" i="2"/>
  <c r="F108" i="2"/>
  <c r="E108" i="2"/>
  <c r="Q107" i="2"/>
  <c r="P107" i="2"/>
  <c r="O107" i="2"/>
  <c r="N107" i="2"/>
  <c r="H107" i="2"/>
  <c r="G107" i="2"/>
  <c r="F107" i="2"/>
  <c r="E107" i="2"/>
  <c r="Q106" i="2"/>
  <c r="P106" i="2"/>
  <c r="O106" i="2"/>
  <c r="N106" i="2"/>
  <c r="H106" i="2"/>
  <c r="G106" i="2"/>
  <c r="F106" i="2"/>
  <c r="E106" i="2"/>
  <c r="Q105" i="2"/>
  <c r="P105" i="2"/>
  <c r="O105" i="2"/>
  <c r="N105" i="2"/>
  <c r="H105" i="2"/>
  <c r="G105" i="2"/>
  <c r="F105" i="2"/>
  <c r="E105" i="2"/>
  <c r="Q104" i="2"/>
  <c r="P104" i="2"/>
  <c r="O104" i="2"/>
  <c r="N104" i="2"/>
  <c r="H104" i="2"/>
  <c r="G104" i="2"/>
  <c r="F104" i="2"/>
  <c r="E104" i="2"/>
  <c r="Q103" i="2"/>
  <c r="P103" i="2"/>
  <c r="O103" i="2"/>
  <c r="N103" i="2"/>
  <c r="H103" i="2"/>
  <c r="G103" i="2"/>
  <c r="F103" i="2"/>
  <c r="E103" i="2"/>
  <c r="Q102" i="2"/>
  <c r="P102" i="2"/>
  <c r="O102" i="2"/>
  <c r="N102" i="2"/>
  <c r="H102" i="2"/>
  <c r="G102" i="2"/>
  <c r="F102" i="2"/>
  <c r="E102" i="2"/>
  <c r="Q101" i="2"/>
  <c r="P101" i="2"/>
  <c r="O101" i="2"/>
  <c r="N101" i="2"/>
  <c r="H101" i="2"/>
  <c r="G101" i="2"/>
  <c r="F101" i="2"/>
  <c r="E101" i="2"/>
  <c r="Q100" i="2"/>
  <c r="P100" i="2"/>
  <c r="O100" i="2"/>
  <c r="N100" i="2"/>
  <c r="H100" i="2"/>
  <c r="G100" i="2"/>
  <c r="F100" i="2"/>
  <c r="E100" i="2"/>
  <c r="Q99" i="2"/>
  <c r="P99" i="2"/>
  <c r="O99" i="2"/>
  <c r="N99" i="2"/>
  <c r="H99" i="2"/>
  <c r="G99" i="2"/>
  <c r="F99" i="2"/>
  <c r="E99" i="2"/>
  <c r="V94" i="2"/>
  <c r="U94" i="2"/>
  <c r="T94" i="2"/>
  <c r="S94" i="2"/>
  <c r="R94" i="2"/>
  <c r="Q94" i="2"/>
  <c r="P94" i="2"/>
  <c r="O94" i="2"/>
  <c r="N94" i="2"/>
  <c r="M94" i="2"/>
  <c r="K94" i="2"/>
  <c r="J94" i="2"/>
  <c r="I94" i="2"/>
  <c r="H94" i="2"/>
  <c r="F94" i="2"/>
  <c r="E94" i="2"/>
  <c r="G94" i="2" s="1" a="1"/>
  <c r="G94" i="2" s="1"/>
  <c r="V93" i="2"/>
  <c r="U93" i="2"/>
  <c r="T93" i="2"/>
  <c r="S93" i="2"/>
  <c r="R93" i="2"/>
  <c r="Q93" i="2"/>
  <c r="P93" i="2"/>
  <c r="O93" i="2"/>
  <c r="N93" i="2"/>
  <c r="M93" i="2"/>
  <c r="K93" i="2"/>
  <c r="J93" i="2"/>
  <c r="I93" i="2"/>
  <c r="H93" i="2"/>
  <c r="F93" i="2"/>
  <c r="E93" i="2"/>
  <c r="G93" i="2" s="1" a="1"/>
  <c r="G93" i="2" s="1"/>
  <c r="V92" i="2"/>
  <c r="U92" i="2"/>
  <c r="T92" i="2"/>
  <c r="S92" i="2"/>
  <c r="R92" i="2"/>
  <c r="Q92" i="2"/>
  <c r="P92" i="2"/>
  <c r="O92" i="2"/>
  <c r="N92" i="2"/>
  <c r="M92" i="2"/>
  <c r="K92" i="2"/>
  <c r="J92" i="2"/>
  <c r="I92" i="2"/>
  <c r="H92" i="2"/>
  <c r="F92" i="2"/>
  <c r="E92" i="2"/>
  <c r="G92" i="2" s="1" a="1"/>
  <c r="G92" i="2" s="1"/>
  <c r="V91" i="2"/>
  <c r="U91" i="2"/>
  <c r="T91" i="2"/>
  <c r="S91" i="2"/>
  <c r="R91" i="2"/>
  <c r="Q91" i="2"/>
  <c r="P91" i="2"/>
  <c r="O91" i="2"/>
  <c r="N91" i="2"/>
  <c r="M91" i="2"/>
  <c r="K91" i="2"/>
  <c r="J91" i="2"/>
  <c r="I91" i="2"/>
  <c r="H91" i="2"/>
  <c r="F91" i="2"/>
  <c r="E91" i="2"/>
  <c r="G91" i="2" s="1" a="1"/>
  <c r="G91" i="2" s="1"/>
  <c r="K90" i="2"/>
  <c r="J90" i="2"/>
  <c r="I90" i="2"/>
  <c r="H90" i="2"/>
  <c r="F90" i="2"/>
  <c r="E90" i="2"/>
  <c r="G90" i="2" s="1" a="1"/>
  <c r="G90" i="2" s="1"/>
  <c r="K89" i="2"/>
  <c r="J89" i="2"/>
  <c r="I89" i="2"/>
  <c r="H89" i="2"/>
  <c r="F89" i="2"/>
  <c r="E89" i="2"/>
  <c r="G89" i="2" s="1" a="1"/>
  <c r="G89" i="2" s="1"/>
  <c r="K88" i="2"/>
  <c r="J88" i="2"/>
  <c r="I88" i="2"/>
  <c r="H88" i="2"/>
  <c r="F88" i="2"/>
  <c r="E88" i="2"/>
  <c r="G88" i="2" s="1" a="1"/>
  <c r="G88" i="2" s="1"/>
  <c r="K87" i="2"/>
  <c r="J87" i="2"/>
  <c r="I87" i="2"/>
  <c r="H87" i="2"/>
  <c r="F87" i="2"/>
  <c r="E87" i="2"/>
  <c r="G87" i="2" s="1" a="1"/>
  <c r="G87" i="2" s="1"/>
  <c r="Y86" i="2"/>
  <c r="X86" i="2"/>
  <c r="W86" i="2"/>
  <c r="V86" i="2"/>
  <c r="U86" i="2"/>
  <c r="T86" i="2"/>
  <c r="S86" i="2"/>
  <c r="R86" i="2"/>
  <c r="Q86" i="2"/>
  <c r="P86" i="2"/>
  <c r="O86" i="2"/>
  <c r="N86" i="2"/>
  <c r="M86" i="2"/>
  <c r="K86" i="2"/>
  <c r="J86" i="2"/>
  <c r="I86" i="2"/>
  <c r="H86" i="2"/>
  <c r="F86" i="2"/>
  <c r="E86" i="2"/>
  <c r="G86" i="2" s="1" a="1"/>
  <c r="G86" i="2" s="1"/>
  <c r="Y85" i="2"/>
  <c r="X85" i="2"/>
  <c r="W85" i="2"/>
  <c r="V85" i="2"/>
  <c r="U85" i="2"/>
  <c r="T85" i="2"/>
  <c r="S85" i="2"/>
  <c r="R85" i="2"/>
  <c r="Q85" i="2"/>
  <c r="P85" i="2"/>
  <c r="O85" i="2"/>
  <c r="N85" i="2"/>
  <c r="M85" i="2"/>
  <c r="K85" i="2"/>
  <c r="J85" i="2"/>
  <c r="I85" i="2"/>
  <c r="H85" i="2"/>
  <c r="F85" i="2"/>
  <c r="E85" i="2"/>
  <c r="G85" i="2" s="1" a="1"/>
  <c r="G85" i="2" s="1"/>
  <c r="Y84" i="2"/>
  <c r="X84" i="2"/>
  <c r="W84" i="2"/>
  <c r="V84" i="2"/>
  <c r="U84" i="2"/>
  <c r="T84" i="2"/>
  <c r="S84" i="2"/>
  <c r="R84" i="2"/>
  <c r="Q84" i="2"/>
  <c r="P84" i="2"/>
  <c r="O84" i="2"/>
  <c r="N84" i="2"/>
  <c r="M84" i="2"/>
  <c r="K84" i="2"/>
  <c r="J84" i="2"/>
  <c r="I84" i="2"/>
  <c r="H84" i="2"/>
  <c r="F84" i="2"/>
  <c r="E84" i="2"/>
  <c r="G84" i="2" s="1" a="1"/>
  <c r="G84" i="2" s="1"/>
  <c r="K83" i="2"/>
  <c r="J83" i="2"/>
  <c r="I83" i="2"/>
  <c r="H83" i="2"/>
  <c r="F83" i="2"/>
  <c r="E83" i="2"/>
  <c r="G83" i="2" s="1" a="1"/>
  <c r="G83" i="2" s="1"/>
  <c r="K82" i="2"/>
  <c r="J82" i="2"/>
  <c r="I82" i="2"/>
  <c r="H82" i="2"/>
  <c r="F82" i="2"/>
  <c r="E82" i="2"/>
  <c r="G82" i="2" s="1" a="1"/>
  <c r="G82" i="2" s="1"/>
  <c r="K81" i="2"/>
  <c r="J81" i="2"/>
  <c r="I81" i="2"/>
  <c r="H81" i="2"/>
  <c r="F81" i="2"/>
  <c r="E81" i="2"/>
  <c r="G81" i="2" s="1" a="1"/>
  <c r="G81" i="2" s="1"/>
  <c r="K80" i="2"/>
  <c r="J80" i="2"/>
  <c r="I80" i="2"/>
  <c r="H80" i="2"/>
  <c r="F80" i="2"/>
  <c r="E80" i="2"/>
  <c r="G80" i="2" s="1" a="1"/>
  <c r="G80" i="2" s="1"/>
  <c r="K79" i="2"/>
  <c r="J79" i="2"/>
  <c r="I79" i="2"/>
  <c r="H79" i="2"/>
  <c r="F79" i="2"/>
  <c r="E79" i="2"/>
  <c r="G79" i="2" s="1" a="1"/>
  <c r="G79" i="2" s="1"/>
  <c r="S78" i="2"/>
  <c r="R78" i="2"/>
  <c r="Q78" i="2"/>
  <c r="K78" i="2"/>
  <c r="J78" i="2"/>
  <c r="I78" i="2"/>
  <c r="H78" i="2"/>
  <c r="F78" i="2"/>
  <c r="E78" i="2"/>
  <c r="G78" i="2" s="1" a="1"/>
  <c r="G78" i="2" s="1"/>
  <c r="K77" i="2"/>
  <c r="J77" i="2"/>
  <c r="I77" i="2"/>
  <c r="H77" i="2"/>
  <c r="F77" i="2"/>
  <c r="E77" i="2"/>
  <c r="G77" i="2" s="1" a="1"/>
  <c r="G77" i="2" s="1"/>
  <c r="K76" i="2"/>
  <c r="H76" i="2"/>
  <c r="F76" i="2"/>
  <c r="E76" i="2"/>
  <c r="G76" i="2" s="1" a="1"/>
  <c r="G76" i="2" s="1"/>
  <c r="K75" i="2"/>
  <c r="J75" i="2"/>
  <c r="I75" i="2"/>
  <c r="H75" i="2"/>
  <c r="F75" i="2"/>
  <c r="E75" i="2"/>
  <c r="G75" i="2" s="1" a="1"/>
  <c r="G75" i="2" s="1"/>
  <c r="K74" i="2"/>
  <c r="J74" i="2"/>
  <c r="I74" i="2"/>
  <c r="H74" i="2"/>
  <c r="F74" i="2"/>
  <c r="E74" i="2"/>
  <c r="G74" i="2" s="1" a="1"/>
  <c r="G74" i="2" s="1"/>
  <c r="K73" i="2"/>
  <c r="J73" i="2"/>
  <c r="I73" i="2"/>
  <c r="H73" i="2"/>
  <c r="F73" i="2"/>
  <c r="E73" i="2"/>
  <c r="G73" i="2" s="1" a="1"/>
  <c r="G73" i="2" s="1"/>
  <c r="K72" i="2"/>
  <c r="J72" i="2"/>
  <c r="I72" i="2"/>
  <c r="H72" i="2"/>
  <c r="F72" i="2"/>
  <c r="E72" i="2"/>
  <c r="G72" i="2" s="1" a="1"/>
  <c r="G72" i="2" s="1"/>
  <c r="K71" i="2"/>
  <c r="J71" i="2"/>
  <c r="I71" i="2"/>
  <c r="H71" i="2"/>
  <c r="F71" i="2"/>
  <c r="E71" i="2"/>
  <c r="G71" i="2" s="1" a="1"/>
  <c r="G71" i="2" s="1"/>
  <c r="V70" i="2"/>
  <c r="U70" i="2"/>
  <c r="T70" i="2"/>
  <c r="S70" i="2"/>
  <c r="R70" i="2"/>
  <c r="Q70" i="2"/>
  <c r="K70" i="2"/>
  <c r="J70" i="2"/>
  <c r="I70" i="2"/>
  <c r="H70" i="2"/>
  <c r="F70" i="2"/>
  <c r="E70" i="2"/>
  <c r="G70" i="2" s="1" a="1"/>
  <c r="G70" i="2" s="1"/>
  <c r="V69" i="2"/>
  <c r="U69" i="2"/>
  <c r="T69" i="2"/>
  <c r="S69" i="2"/>
  <c r="R69" i="2"/>
  <c r="Q69" i="2"/>
  <c r="K69" i="2"/>
  <c r="J69" i="2"/>
  <c r="I69" i="2"/>
  <c r="H69" i="2"/>
  <c r="F69" i="2"/>
  <c r="E69" i="2"/>
  <c r="G69" i="2" s="1" a="1"/>
  <c r="G69" i="2" s="1"/>
  <c r="V68" i="2"/>
  <c r="U68" i="2"/>
  <c r="T68" i="2"/>
  <c r="S68" i="2"/>
  <c r="R68" i="2"/>
  <c r="Q68" i="2"/>
  <c r="K68" i="2"/>
  <c r="H68" i="2"/>
  <c r="F68" i="2"/>
  <c r="E68" i="2"/>
  <c r="U62" i="2"/>
  <c r="T62" i="2"/>
  <c r="S62" i="2"/>
  <c r="R62" i="2"/>
  <c r="Q62" i="2"/>
  <c r="P62" i="2"/>
  <c r="O62" i="2"/>
  <c r="N62" i="2"/>
  <c r="M62" i="2"/>
  <c r="L62" i="2"/>
  <c r="K62" i="2"/>
  <c r="J62" i="2"/>
  <c r="I62" i="2"/>
  <c r="H62" i="2"/>
  <c r="G62" i="2"/>
  <c r="F62" i="2"/>
  <c r="E62" i="2"/>
  <c r="U61" i="2"/>
  <c r="T61" i="2"/>
  <c r="S61" i="2"/>
  <c r="R61" i="2"/>
  <c r="Q61" i="2"/>
  <c r="P61" i="2"/>
  <c r="O61" i="2"/>
  <c r="N61" i="2"/>
  <c r="M61" i="2"/>
  <c r="L61" i="2"/>
  <c r="K61" i="2"/>
  <c r="J61" i="2"/>
  <c r="I61" i="2"/>
  <c r="H61" i="2"/>
  <c r="G61" i="2"/>
  <c r="F61" i="2"/>
  <c r="E61" i="2"/>
  <c r="U60" i="2"/>
  <c r="T60" i="2"/>
  <c r="S60" i="2"/>
  <c r="R60" i="2"/>
  <c r="Q60" i="2"/>
  <c r="P60" i="2"/>
  <c r="O60" i="2"/>
  <c r="N60" i="2"/>
  <c r="M60" i="2"/>
  <c r="L60" i="2"/>
  <c r="K60" i="2"/>
  <c r="J60" i="2"/>
  <c r="I60" i="2"/>
  <c r="H60" i="2"/>
  <c r="G60" i="2"/>
  <c r="F60" i="2"/>
  <c r="E60" i="2"/>
  <c r="U59" i="2"/>
  <c r="T59" i="2"/>
  <c r="S59" i="2"/>
  <c r="R59" i="2"/>
  <c r="Q59" i="2"/>
  <c r="P59" i="2"/>
  <c r="O59" i="2"/>
  <c r="N59" i="2"/>
  <c r="M59" i="2"/>
  <c r="L59" i="2"/>
  <c r="K59" i="2"/>
  <c r="J59" i="2"/>
  <c r="I59" i="2"/>
  <c r="H59" i="2"/>
  <c r="G59" i="2"/>
  <c r="F59" i="2"/>
  <c r="E59" i="2"/>
  <c r="U58" i="2"/>
  <c r="T58" i="2"/>
  <c r="S58" i="2"/>
  <c r="R58" i="2"/>
  <c r="Q58" i="2"/>
  <c r="P58" i="2"/>
  <c r="O58" i="2"/>
  <c r="N58" i="2"/>
  <c r="M58" i="2"/>
  <c r="L58" i="2"/>
  <c r="K58" i="2"/>
  <c r="J58" i="2"/>
  <c r="I58" i="2"/>
  <c r="H58" i="2"/>
  <c r="G58" i="2"/>
  <c r="F58" i="2"/>
  <c r="E58" i="2"/>
  <c r="U57" i="2"/>
  <c r="T57" i="2"/>
  <c r="S57" i="2"/>
  <c r="R57" i="2"/>
  <c r="Q57" i="2"/>
  <c r="P57" i="2"/>
  <c r="O57" i="2"/>
  <c r="N57" i="2"/>
  <c r="M57" i="2"/>
  <c r="L57" i="2"/>
  <c r="K57" i="2"/>
  <c r="J57" i="2"/>
  <c r="I57" i="2"/>
  <c r="H57" i="2"/>
  <c r="G57" i="2"/>
  <c r="F57" i="2"/>
  <c r="E57" i="2"/>
  <c r="U56" i="2"/>
  <c r="T56" i="2"/>
  <c r="S56" i="2"/>
  <c r="R56" i="2"/>
  <c r="Q56" i="2"/>
  <c r="P56" i="2"/>
  <c r="O56" i="2"/>
  <c r="N56" i="2"/>
  <c r="M56" i="2"/>
  <c r="L56" i="2"/>
  <c r="K56" i="2"/>
  <c r="J56" i="2"/>
  <c r="I56" i="2"/>
  <c r="H56" i="2"/>
  <c r="G56" i="2"/>
  <c r="F56" i="2"/>
  <c r="E56" i="2"/>
  <c r="U55" i="2"/>
  <c r="T55" i="2"/>
  <c r="S55" i="2"/>
  <c r="R55" i="2"/>
  <c r="Q55" i="2"/>
  <c r="P55" i="2"/>
  <c r="O55" i="2"/>
  <c r="N55" i="2"/>
  <c r="M55" i="2"/>
  <c r="L55" i="2"/>
  <c r="K55" i="2"/>
  <c r="J55" i="2"/>
  <c r="I55" i="2"/>
  <c r="H55" i="2"/>
  <c r="G55" i="2"/>
  <c r="F55" i="2"/>
  <c r="E55" i="2"/>
  <c r="U54" i="2"/>
  <c r="T54" i="2"/>
  <c r="S54" i="2"/>
  <c r="R54" i="2"/>
  <c r="Q54" i="2"/>
  <c r="P54" i="2"/>
  <c r="O54" i="2"/>
  <c r="N54" i="2"/>
  <c r="M54" i="2"/>
  <c r="L54" i="2"/>
  <c r="K54" i="2"/>
  <c r="J54" i="2"/>
  <c r="I54" i="2"/>
  <c r="H54" i="2"/>
  <c r="G54" i="2"/>
  <c r="F54" i="2"/>
  <c r="E54" i="2"/>
  <c r="U53" i="2"/>
  <c r="T53" i="2"/>
  <c r="S53" i="2"/>
  <c r="R53" i="2"/>
  <c r="Q53" i="2"/>
  <c r="P53" i="2"/>
  <c r="O53" i="2"/>
  <c r="N53" i="2"/>
  <c r="M53" i="2"/>
  <c r="L53" i="2"/>
  <c r="K53" i="2"/>
  <c r="J53" i="2"/>
  <c r="I53" i="2"/>
  <c r="H53" i="2"/>
  <c r="G53" i="2"/>
  <c r="F53" i="2"/>
  <c r="E53" i="2"/>
  <c r="U52" i="2"/>
  <c r="T52" i="2"/>
  <c r="S52" i="2"/>
  <c r="R52" i="2"/>
  <c r="Q52" i="2"/>
  <c r="P52" i="2"/>
  <c r="O52" i="2"/>
  <c r="N52" i="2"/>
  <c r="M52" i="2"/>
  <c r="L52" i="2"/>
  <c r="K52" i="2"/>
  <c r="J52" i="2"/>
  <c r="I52" i="2"/>
  <c r="H52" i="2"/>
  <c r="G52" i="2"/>
  <c r="F52" i="2"/>
  <c r="E52" i="2"/>
  <c r="U51" i="2"/>
  <c r="T51" i="2"/>
  <c r="S51" i="2"/>
  <c r="R51" i="2"/>
  <c r="Q51" i="2"/>
  <c r="P51" i="2"/>
  <c r="O51" i="2"/>
  <c r="N51" i="2"/>
  <c r="M51" i="2"/>
  <c r="L51" i="2"/>
  <c r="K51" i="2"/>
  <c r="J51" i="2"/>
  <c r="I51" i="2"/>
  <c r="H51" i="2"/>
  <c r="G51" i="2"/>
  <c r="F51" i="2"/>
  <c r="E51" i="2"/>
  <c r="U50" i="2"/>
  <c r="T50" i="2"/>
  <c r="S50" i="2"/>
  <c r="R50" i="2"/>
  <c r="Q50" i="2"/>
  <c r="P50" i="2"/>
  <c r="O50" i="2"/>
  <c r="N50" i="2"/>
  <c r="M50" i="2"/>
  <c r="L50" i="2"/>
  <c r="K50" i="2"/>
  <c r="J50" i="2"/>
  <c r="I50" i="2"/>
  <c r="H50" i="2"/>
  <c r="G50" i="2"/>
  <c r="F50" i="2"/>
  <c r="E50" i="2"/>
  <c r="U49" i="2"/>
  <c r="T49" i="2"/>
  <c r="S49" i="2"/>
  <c r="R49" i="2"/>
  <c r="Q49" i="2"/>
  <c r="P49" i="2"/>
  <c r="O49" i="2"/>
  <c r="N49" i="2"/>
  <c r="M49" i="2"/>
  <c r="L49" i="2"/>
  <c r="K49" i="2"/>
  <c r="J49" i="2"/>
  <c r="I49" i="2"/>
  <c r="H49" i="2"/>
  <c r="G49" i="2"/>
  <c r="F49" i="2"/>
  <c r="E49" i="2"/>
  <c r="U48" i="2"/>
  <c r="T48" i="2"/>
  <c r="S48" i="2"/>
  <c r="R48" i="2"/>
  <c r="Q48" i="2"/>
  <c r="P48" i="2"/>
  <c r="O48" i="2"/>
  <c r="N48" i="2"/>
  <c r="M48" i="2"/>
  <c r="L48" i="2"/>
  <c r="K48" i="2"/>
  <c r="J48" i="2"/>
  <c r="I48" i="2"/>
  <c r="H48" i="2"/>
  <c r="G48" i="2"/>
  <c r="F48" i="2"/>
  <c r="E48" i="2"/>
  <c r="U47" i="2"/>
  <c r="T47" i="2"/>
  <c r="S47" i="2"/>
  <c r="R47" i="2"/>
  <c r="Q47" i="2"/>
  <c r="P47" i="2"/>
  <c r="O47" i="2"/>
  <c r="N47" i="2"/>
  <c r="M47" i="2"/>
  <c r="L47" i="2"/>
  <c r="K47" i="2"/>
  <c r="J47" i="2"/>
  <c r="I47" i="2"/>
  <c r="H47" i="2"/>
  <c r="G47" i="2"/>
  <c r="F47" i="2"/>
  <c r="E47" i="2"/>
  <c r="U46" i="2"/>
  <c r="T46" i="2"/>
  <c r="S46" i="2"/>
  <c r="R46" i="2"/>
  <c r="Q46" i="2"/>
  <c r="P46" i="2"/>
  <c r="O46" i="2"/>
  <c r="N46" i="2"/>
  <c r="M46" i="2"/>
  <c r="L46" i="2"/>
  <c r="K46" i="2"/>
  <c r="J46" i="2"/>
  <c r="I46" i="2"/>
  <c r="H46" i="2"/>
  <c r="G46" i="2"/>
  <c r="F46" i="2"/>
  <c r="E46" i="2"/>
  <c r="U45" i="2"/>
  <c r="T45" i="2"/>
  <c r="S45" i="2"/>
  <c r="R45" i="2"/>
  <c r="Q45" i="2"/>
  <c r="P45" i="2"/>
  <c r="O45" i="2"/>
  <c r="N45" i="2"/>
  <c r="M45" i="2"/>
  <c r="L45" i="2"/>
  <c r="K45" i="2"/>
  <c r="J45" i="2"/>
  <c r="I45" i="2"/>
  <c r="H45" i="2"/>
  <c r="G45" i="2"/>
  <c r="F45" i="2"/>
  <c r="E45" i="2"/>
  <c r="U44" i="2"/>
  <c r="T44" i="2"/>
  <c r="S44" i="2"/>
  <c r="R44" i="2"/>
  <c r="Q44" i="2"/>
  <c r="P44" i="2"/>
  <c r="O44" i="2"/>
  <c r="N44" i="2"/>
  <c r="M44" i="2"/>
  <c r="L44" i="2"/>
  <c r="K44" i="2"/>
  <c r="J44" i="2"/>
  <c r="I44" i="2"/>
  <c r="H44" i="2"/>
  <c r="G44" i="2"/>
  <c r="F44" i="2"/>
  <c r="E44" i="2"/>
  <c r="U43" i="2"/>
  <c r="T43" i="2"/>
  <c r="S43" i="2"/>
  <c r="R43" i="2"/>
  <c r="P43" i="2"/>
  <c r="O43" i="2"/>
  <c r="L43" i="2"/>
  <c r="K43" i="2"/>
  <c r="I43" i="2"/>
  <c r="G43" i="2"/>
  <c r="F43" i="2"/>
  <c r="E43" i="2"/>
  <c r="U40" i="2"/>
  <c r="T40" i="2"/>
  <c r="S40" i="2"/>
  <c r="R40" i="2"/>
  <c r="Q40" i="2"/>
  <c r="P40" i="2"/>
  <c r="O40" i="2"/>
  <c r="N40" i="2"/>
  <c r="M40" i="2"/>
  <c r="L40" i="2"/>
  <c r="K40" i="2"/>
  <c r="J40" i="2"/>
  <c r="I40" i="2"/>
  <c r="H40" i="2"/>
  <c r="G40" i="2"/>
  <c r="F40" i="2"/>
  <c r="E40" i="2"/>
  <c r="U39" i="2"/>
  <c r="T39" i="2"/>
  <c r="S39" i="2"/>
  <c r="R39" i="2"/>
  <c r="Q39" i="2"/>
  <c r="P39" i="2"/>
  <c r="O39" i="2"/>
  <c r="N39" i="2"/>
  <c r="M39" i="2"/>
  <c r="L39" i="2"/>
  <c r="K39" i="2"/>
  <c r="J39" i="2"/>
  <c r="I39" i="2"/>
  <c r="H39" i="2"/>
  <c r="G39" i="2"/>
  <c r="F39" i="2"/>
  <c r="E39" i="2"/>
  <c r="U38" i="2"/>
  <c r="T38" i="2"/>
  <c r="S38" i="2"/>
  <c r="R38" i="2"/>
  <c r="Q38" i="2"/>
  <c r="P38" i="2"/>
  <c r="O38" i="2"/>
  <c r="N38" i="2"/>
  <c r="M38" i="2"/>
  <c r="L38" i="2"/>
  <c r="K38" i="2"/>
  <c r="J38" i="2"/>
  <c r="I38" i="2"/>
  <c r="H38" i="2"/>
  <c r="G38" i="2"/>
  <c r="F38" i="2"/>
  <c r="E38" i="2"/>
  <c r="U37" i="2"/>
  <c r="T37" i="2"/>
  <c r="S37" i="2"/>
  <c r="R37" i="2"/>
  <c r="Q37" i="2"/>
  <c r="P37" i="2"/>
  <c r="O37" i="2"/>
  <c r="N37" i="2"/>
  <c r="M37" i="2"/>
  <c r="L37" i="2"/>
  <c r="K37" i="2"/>
  <c r="J37" i="2"/>
  <c r="I37" i="2"/>
  <c r="H37" i="2"/>
  <c r="G37" i="2"/>
  <c r="F37" i="2"/>
  <c r="E37" i="2"/>
  <c r="U36" i="2"/>
  <c r="T36" i="2"/>
  <c r="S36" i="2"/>
  <c r="R36" i="2"/>
  <c r="Q36" i="2"/>
  <c r="P36" i="2"/>
  <c r="O36" i="2"/>
  <c r="N36" i="2"/>
  <c r="M36" i="2"/>
  <c r="L36" i="2"/>
  <c r="K36" i="2"/>
  <c r="J36" i="2"/>
  <c r="I36" i="2"/>
  <c r="H36" i="2"/>
  <c r="G36" i="2"/>
  <c r="F36" i="2"/>
  <c r="E36" i="2"/>
  <c r="U35" i="2"/>
  <c r="T35" i="2"/>
  <c r="S35" i="2"/>
  <c r="R35" i="2"/>
  <c r="Q35" i="2"/>
  <c r="P35" i="2"/>
  <c r="O35" i="2"/>
  <c r="N35" i="2"/>
  <c r="M35" i="2"/>
  <c r="L35" i="2"/>
  <c r="K35" i="2"/>
  <c r="J35" i="2"/>
  <c r="I35" i="2"/>
  <c r="H35" i="2"/>
  <c r="G35" i="2"/>
  <c r="F35" i="2"/>
  <c r="E35" i="2"/>
  <c r="U34" i="2"/>
  <c r="T34" i="2"/>
  <c r="S34" i="2"/>
  <c r="R34" i="2"/>
  <c r="Q34" i="2"/>
  <c r="P34" i="2"/>
  <c r="O34" i="2"/>
  <c r="N34" i="2"/>
  <c r="M34" i="2"/>
  <c r="L34" i="2"/>
  <c r="K34" i="2"/>
  <c r="J34" i="2"/>
  <c r="I34" i="2"/>
  <c r="H34" i="2"/>
  <c r="G34" i="2"/>
  <c r="F34" i="2"/>
  <c r="E34" i="2"/>
  <c r="U33" i="2"/>
  <c r="T33" i="2"/>
  <c r="S33" i="2"/>
  <c r="R33" i="2"/>
  <c r="Q33" i="2"/>
  <c r="P33" i="2"/>
  <c r="O33" i="2"/>
  <c r="N33" i="2"/>
  <c r="M33" i="2"/>
  <c r="L33" i="2"/>
  <c r="K33" i="2"/>
  <c r="J33" i="2"/>
  <c r="I33" i="2"/>
  <c r="H33" i="2"/>
  <c r="G33" i="2"/>
  <c r="F33" i="2"/>
  <c r="E33" i="2"/>
  <c r="U32" i="2"/>
  <c r="T32" i="2"/>
  <c r="S32" i="2"/>
  <c r="R32" i="2"/>
  <c r="Q32" i="2"/>
  <c r="P32" i="2"/>
  <c r="O32" i="2"/>
  <c r="N32" i="2"/>
  <c r="M32" i="2"/>
  <c r="L32" i="2"/>
  <c r="K32" i="2"/>
  <c r="J32" i="2"/>
  <c r="I32" i="2"/>
  <c r="H32" i="2"/>
  <c r="G32" i="2"/>
  <c r="F32" i="2"/>
  <c r="E32" i="2"/>
  <c r="U31" i="2"/>
  <c r="T31" i="2"/>
  <c r="S31" i="2"/>
  <c r="R31" i="2"/>
  <c r="Q31" i="2"/>
  <c r="P31" i="2"/>
  <c r="O31" i="2"/>
  <c r="N31" i="2"/>
  <c r="M31" i="2"/>
  <c r="L31" i="2"/>
  <c r="K31" i="2"/>
  <c r="J31" i="2"/>
  <c r="I31" i="2"/>
  <c r="H31" i="2"/>
  <c r="G31" i="2"/>
  <c r="F31" i="2"/>
  <c r="E31" i="2"/>
  <c r="U30" i="2"/>
  <c r="T30" i="2"/>
  <c r="S30" i="2"/>
  <c r="R30" i="2"/>
  <c r="Q30" i="2"/>
  <c r="P30" i="2"/>
  <c r="O30" i="2"/>
  <c r="N30" i="2"/>
  <c r="M30" i="2"/>
  <c r="L30" i="2"/>
  <c r="K30" i="2"/>
  <c r="J30" i="2"/>
  <c r="I30" i="2"/>
  <c r="H30" i="2"/>
  <c r="G30" i="2"/>
  <c r="F30" i="2"/>
  <c r="E30" i="2"/>
  <c r="U29" i="2"/>
  <c r="T29" i="2"/>
  <c r="S29" i="2"/>
  <c r="R29" i="2"/>
  <c r="Q29" i="2"/>
  <c r="P29" i="2"/>
  <c r="O29" i="2"/>
  <c r="N29" i="2"/>
  <c r="M29" i="2"/>
  <c r="L29" i="2"/>
  <c r="K29" i="2"/>
  <c r="J29" i="2"/>
  <c r="I29" i="2"/>
  <c r="H29" i="2"/>
  <c r="G29" i="2"/>
  <c r="F29" i="2"/>
  <c r="E29" i="2"/>
  <c r="U28" i="2"/>
  <c r="T28" i="2"/>
  <c r="S28" i="2"/>
  <c r="R28" i="2"/>
  <c r="Q28" i="2"/>
  <c r="P28" i="2"/>
  <c r="O28" i="2"/>
  <c r="N28" i="2"/>
  <c r="M28" i="2"/>
  <c r="L28" i="2"/>
  <c r="K28" i="2"/>
  <c r="J28" i="2"/>
  <c r="I28" i="2"/>
  <c r="H28" i="2"/>
  <c r="G28" i="2"/>
  <c r="F28" i="2"/>
  <c r="E28" i="2"/>
  <c r="U27" i="2"/>
  <c r="T27" i="2"/>
  <c r="S27" i="2"/>
  <c r="R27" i="2"/>
  <c r="Q27" i="2"/>
  <c r="P27" i="2"/>
  <c r="O27" i="2"/>
  <c r="N27" i="2"/>
  <c r="M27" i="2"/>
  <c r="L27" i="2"/>
  <c r="K27" i="2"/>
  <c r="J27" i="2"/>
  <c r="I27" i="2"/>
  <c r="H27" i="2"/>
  <c r="G27" i="2"/>
  <c r="F27" i="2"/>
  <c r="E27" i="2"/>
  <c r="U26" i="2"/>
  <c r="T26" i="2"/>
  <c r="S26" i="2"/>
  <c r="R26" i="2"/>
  <c r="Q26" i="2"/>
  <c r="P26" i="2"/>
  <c r="O26" i="2"/>
  <c r="N26" i="2"/>
  <c r="M26" i="2"/>
  <c r="L26" i="2"/>
  <c r="K26" i="2"/>
  <c r="J26" i="2"/>
  <c r="I26" i="2"/>
  <c r="H26" i="2"/>
  <c r="G26" i="2"/>
  <c r="F26" i="2"/>
  <c r="E26" i="2"/>
  <c r="U25" i="2"/>
  <c r="T25" i="2"/>
  <c r="S25" i="2"/>
  <c r="R25" i="2"/>
  <c r="Q25" i="2"/>
  <c r="P25" i="2"/>
  <c r="O25" i="2"/>
  <c r="N25" i="2"/>
  <c r="M25" i="2"/>
  <c r="L25" i="2"/>
  <c r="K25" i="2"/>
  <c r="J25" i="2"/>
  <c r="I25" i="2"/>
  <c r="H25" i="2"/>
  <c r="G25" i="2"/>
  <c r="F25" i="2"/>
  <c r="E25" i="2"/>
  <c r="U24" i="2"/>
  <c r="T24" i="2"/>
  <c r="S24" i="2"/>
  <c r="R24" i="2"/>
  <c r="Q24" i="2"/>
  <c r="P24" i="2"/>
  <c r="O24" i="2"/>
  <c r="N24" i="2"/>
  <c r="M24" i="2"/>
  <c r="L24" i="2"/>
  <c r="K24" i="2"/>
  <c r="J24" i="2"/>
  <c r="I24" i="2"/>
  <c r="H24" i="2"/>
  <c r="G24" i="2"/>
  <c r="F24" i="2"/>
  <c r="E24" i="2"/>
  <c r="U23" i="2"/>
  <c r="T23" i="2"/>
  <c r="S23" i="2"/>
  <c r="R23" i="2"/>
  <c r="Q23" i="2"/>
  <c r="P23" i="2"/>
  <c r="O23" i="2"/>
  <c r="N23" i="2"/>
  <c r="M23" i="2"/>
  <c r="L23" i="2"/>
  <c r="K23" i="2"/>
  <c r="J23" i="2"/>
  <c r="I23" i="2"/>
  <c r="H23" i="2"/>
  <c r="G23" i="2"/>
  <c r="F23" i="2"/>
  <c r="E23" i="2"/>
  <c r="U22" i="2"/>
  <c r="T22" i="2"/>
  <c r="S22" i="2"/>
  <c r="R22" i="2"/>
  <c r="Q22" i="2"/>
  <c r="P22" i="2"/>
  <c r="O22" i="2"/>
  <c r="N22" i="2"/>
  <c r="M22" i="2"/>
  <c r="L22" i="2"/>
  <c r="K22" i="2"/>
  <c r="J22" i="2"/>
  <c r="I22" i="2"/>
  <c r="H22" i="2"/>
  <c r="G22" i="2"/>
  <c r="F22" i="2"/>
  <c r="E22" i="2"/>
  <c r="U21" i="2"/>
  <c r="T21" i="2"/>
  <c r="S21" i="2"/>
  <c r="R21" i="2"/>
  <c r="P21" i="2"/>
  <c r="O21" i="2"/>
  <c r="L21" i="2"/>
  <c r="K21" i="2"/>
  <c r="I21" i="2"/>
  <c r="G21" i="2"/>
  <c r="F21" i="2"/>
  <c r="E21" i="2"/>
  <c r="F16" i="2"/>
  <c r="G15" i="2"/>
  <c r="F15" i="2"/>
  <c r="G14" i="2"/>
  <c r="F14" i="2"/>
  <c r="G13" i="2"/>
  <c r="F13" i="2"/>
  <c r="G12" i="2"/>
  <c r="F12" i="2"/>
  <c r="N11" i="2"/>
  <c r="M11" i="2"/>
  <c r="L11" i="2"/>
  <c r="K11" i="2"/>
  <c r="J11" i="2"/>
  <c r="G11" i="2"/>
  <c r="F11" i="2"/>
  <c r="N10" i="2"/>
  <c r="M10" i="2"/>
  <c r="L10" i="2"/>
  <c r="K10" i="2"/>
  <c r="J10" i="2"/>
  <c r="G10" i="2"/>
  <c r="F10" i="2"/>
  <c r="N9" i="2"/>
  <c r="M9" i="2"/>
  <c r="L9" i="2"/>
  <c r="K9" i="2"/>
  <c r="J9" i="2"/>
  <c r="G9" i="2"/>
  <c r="F9" i="2"/>
  <c r="G8" i="2"/>
  <c r="F8" i="2"/>
  <c r="G7" i="2"/>
  <c r="F7" i="2"/>
  <c r="G6" i="2"/>
  <c r="F6" i="2"/>
  <c r="R5" i="2"/>
  <c r="Q5" i="2"/>
  <c r="P5" i="2"/>
  <c r="O5" i="2"/>
  <c r="N5" i="2"/>
  <c r="M5" i="2"/>
  <c r="L5" i="2"/>
  <c r="K5" i="2"/>
  <c r="J5" i="2"/>
  <c r="G5" i="2"/>
  <c r="F5" i="2"/>
  <c r="R4" i="2"/>
  <c r="Q4" i="2"/>
  <c r="P4" i="2"/>
  <c r="O4" i="2"/>
  <c r="N4" i="2"/>
  <c r="M4" i="2"/>
  <c r="L4" i="2"/>
  <c r="K4" i="2"/>
  <c r="J4" i="2"/>
  <c r="G4" i="2"/>
  <c r="F4" i="2"/>
  <c r="R3" i="2"/>
  <c r="Q3" i="2"/>
  <c r="P3" i="2"/>
  <c r="O3" i="2"/>
  <c r="N3" i="2"/>
  <c r="M3" i="2"/>
  <c r="L3" i="2"/>
  <c r="K3" i="2"/>
  <c r="J3" i="2"/>
  <c r="D5" i="7"/>
  <c r="K7" i="14"/>
  <c r="K6" i="14"/>
  <c r="I48" i="4"/>
  <c r="B46" i="6"/>
  <c r="B44" i="6"/>
  <c r="B33" i="6"/>
  <c r="B31" i="6"/>
  <c r="B22" i="6"/>
  <c r="B20" i="6"/>
  <c r="B16" i="6"/>
  <c r="B14" i="6"/>
  <c r="K47" i="6"/>
  <c r="K46" i="6"/>
  <c r="K45" i="6"/>
  <c r="K44" i="6"/>
  <c r="K43" i="6"/>
  <c r="K42" i="6"/>
  <c r="B47" i="6" s="1"/>
  <c r="K41" i="6"/>
  <c r="K40" i="6"/>
  <c r="K39" i="6"/>
  <c r="K38" i="6"/>
  <c r="K37" i="6"/>
  <c r="K36" i="6"/>
  <c r="K35" i="6"/>
  <c r="K34" i="6"/>
  <c r="K33" i="6"/>
  <c r="K32" i="6"/>
  <c r="K31" i="6"/>
  <c r="K30" i="6"/>
  <c r="K29" i="6"/>
  <c r="K28" i="6"/>
  <c r="K23" i="6"/>
  <c r="K22" i="6"/>
  <c r="K21" i="6"/>
  <c r="K20" i="6"/>
  <c r="K19" i="6"/>
  <c r="K18" i="6"/>
  <c r="B23" i="6" s="1"/>
  <c r="K17" i="6"/>
  <c r="K16" i="6"/>
  <c r="K15" i="6"/>
  <c r="K14" i="6"/>
  <c r="K13" i="6"/>
  <c r="K12" i="6"/>
  <c r="K11" i="6"/>
  <c r="K10" i="6"/>
  <c r="K9" i="6"/>
  <c r="K8" i="6"/>
  <c r="K7" i="6"/>
  <c r="K6" i="6"/>
  <c r="K5" i="6"/>
  <c r="K4" i="6"/>
  <c r="I47" i="6"/>
  <c r="I46" i="6"/>
  <c r="I45" i="6"/>
  <c r="I44" i="6"/>
  <c r="I43" i="6"/>
  <c r="I42" i="6"/>
  <c r="I41" i="6"/>
  <c r="I40" i="6"/>
  <c r="I39" i="6"/>
  <c r="I38" i="6"/>
  <c r="I37" i="6"/>
  <c r="I36" i="6"/>
  <c r="I35" i="6"/>
  <c r="I34" i="6"/>
  <c r="I33" i="6"/>
  <c r="I32" i="6"/>
  <c r="I31" i="6"/>
  <c r="I30" i="6"/>
  <c r="I29" i="6"/>
  <c r="I28" i="6"/>
  <c r="I48" i="6" s="1"/>
  <c r="I23" i="6"/>
  <c r="I22" i="6"/>
  <c r="I21" i="6"/>
  <c r="I20" i="6"/>
  <c r="I19" i="6"/>
  <c r="I18" i="6"/>
  <c r="I17" i="6"/>
  <c r="I16" i="6"/>
  <c r="I15" i="6"/>
  <c r="I14" i="6"/>
  <c r="I13" i="6"/>
  <c r="I12" i="6"/>
  <c r="I11" i="6"/>
  <c r="I10" i="6"/>
  <c r="I9" i="6"/>
  <c r="I8" i="6"/>
  <c r="I7" i="6"/>
  <c r="I6" i="6"/>
  <c r="I5" i="6"/>
  <c r="I4" i="6"/>
  <c r="B9" i="6"/>
  <c r="B7" i="6"/>
  <c r="B6" i="6"/>
  <c r="B46" i="5"/>
  <c r="B22" i="5"/>
  <c r="H4" i="4"/>
  <c r="H21" i="2" s="1"/>
  <c r="F54" i="4"/>
  <c r="F53" i="4"/>
  <c r="E53" i="4"/>
  <c r="K5" i="17"/>
  <c r="K6" i="17"/>
  <c r="K7" i="17"/>
  <c r="K8" i="17"/>
  <c r="L7" i="14"/>
  <c r="H19" i="15"/>
  <c r="L15" i="12"/>
  <c r="L14" i="12"/>
  <c r="L13" i="12"/>
  <c r="L12" i="12"/>
  <c r="L11" i="12"/>
  <c r="L10" i="12"/>
  <c r="L9" i="12"/>
  <c r="L8" i="12"/>
  <c r="L7" i="12"/>
  <c r="L6" i="12"/>
  <c r="B17" i="10"/>
  <c r="R39" i="8"/>
  <c r="R35" i="8"/>
  <c r="R32" i="8"/>
  <c r="S30" i="8"/>
  <c r="S26" i="8"/>
  <c r="R30" i="8"/>
  <c r="R26" i="8"/>
  <c r="S17" i="8"/>
  <c r="R17" i="8"/>
  <c r="S16" i="8"/>
  <c r="R16" i="8"/>
  <c r="S15" i="8"/>
  <c r="R15" i="8"/>
  <c r="S14" i="8"/>
  <c r="R14" i="8"/>
  <c r="S13" i="8"/>
  <c r="R13" i="8"/>
  <c r="S12" i="8"/>
  <c r="R12" i="8"/>
  <c r="X5" i="8"/>
  <c r="S5" i="8"/>
  <c r="S6" i="8"/>
  <c r="S7" i="8"/>
  <c r="S8" i="8"/>
  <c r="S9" i="8"/>
  <c r="S10" i="8"/>
  <c r="S11" i="8"/>
  <c r="S4" i="8"/>
  <c r="R5" i="8"/>
  <c r="R6" i="8"/>
  <c r="R7" i="8"/>
  <c r="R8" i="8"/>
  <c r="R9" i="8"/>
  <c r="R10" i="8"/>
  <c r="R11" i="8"/>
  <c r="R4" i="8"/>
  <c r="F4" i="7"/>
  <c r="CQ19" i="13"/>
  <c r="DA18" i="13"/>
  <c r="CT18" i="13"/>
  <c r="P16" i="13"/>
  <c r="CQ16" i="13"/>
  <c r="CQ12" i="13"/>
  <c r="H37" i="18"/>
  <c r="Q10" i="18"/>
  <c r="R22" i="18" s="1"/>
  <c r="Q36" i="18"/>
  <c r="Q35" i="18"/>
  <c r="Q34" i="18"/>
  <c r="Q33" i="18"/>
  <c r="Q32" i="18"/>
  <c r="R36" i="18" s="1"/>
  <c r="S36" i="18" s="1"/>
  <c r="M8" i="18" s="1"/>
  <c r="Q31" i="18"/>
  <c r="Q30" i="18"/>
  <c r="R31" i="18" s="1"/>
  <c r="Q29" i="18"/>
  <c r="Q28" i="18"/>
  <c r="Q27" i="18"/>
  <c r="Q26" i="18"/>
  <c r="Q25" i="18"/>
  <c r="Q24" i="18"/>
  <c r="Q23" i="18"/>
  <c r="R29" i="18" s="1"/>
  <c r="S29" i="18" s="1"/>
  <c r="M6" i="18" s="1"/>
  <c r="Q22" i="18"/>
  <c r="Q21" i="18"/>
  <c r="Q20" i="18"/>
  <c r="Q19" i="18"/>
  <c r="Q18" i="18"/>
  <c r="Q17" i="18"/>
  <c r="Q16" i="18"/>
  <c r="Q15" i="18"/>
  <c r="Q14" i="18"/>
  <c r="Q13" i="18"/>
  <c r="Q12" i="18"/>
  <c r="Q11" i="18"/>
  <c r="Q9" i="18"/>
  <c r="Q8" i="18"/>
  <c r="Q7" i="18"/>
  <c r="Q6" i="18"/>
  <c r="Q5" i="18"/>
  <c r="Q4" i="18"/>
  <c r="R9" i="18" s="1"/>
  <c r="L8" i="18"/>
  <c r="L7" i="18"/>
  <c r="L6" i="18"/>
  <c r="L5" i="18"/>
  <c r="L4" i="18"/>
  <c r="G36" i="18"/>
  <c r="G35" i="18"/>
  <c r="G34" i="18"/>
  <c r="G33" i="18"/>
  <c r="G32" i="18"/>
  <c r="K8" i="18" s="1"/>
  <c r="G31" i="18"/>
  <c r="G30" i="18"/>
  <c r="K7" i="18" s="1"/>
  <c r="G29" i="18"/>
  <c r="G28" i="18"/>
  <c r="G27" i="18"/>
  <c r="G26" i="18"/>
  <c r="G25" i="18"/>
  <c r="G24" i="18"/>
  <c r="G23" i="18"/>
  <c r="K6" i="18" s="1"/>
  <c r="G22" i="18"/>
  <c r="G21" i="18"/>
  <c r="G20" i="18"/>
  <c r="G19" i="18"/>
  <c r="G18" i="18"/>
  <c r="G17" i="18"/>
  <c r="G16" i="18"/>
  <c r="G15" i="18"/>
  <c r="G14" i="18"/>
  <c r="G13" i="18"/>
  <c r="G12" i="18"/>
  <c r="G11" i="18"/>
  <c r="G10" i="18"/>
  <c r="K5" i="18" s="1"/>
  <c r="G9" i="18"/>
  <c r="G8" i="18"/>
  <c r="G7" i="18"/>
  <c r="G6" i="18"/>
  <c r="G5" i="18"/>
  <c r="G4" i="18"/>
  <c r="H20" i="17"/>
  <c r="L7" i="17"/>
  <c r="Q19" i="17"/>
  <c r="Q18" i="17"/>
  <c r="R19" i="17" s="1"/>
  <c r="Q17" i="17"/>
  <c r="Q16" i="17"/>
  <c r="R17" i="17" s="1"/>
  <c r="S17" i="17" s="1"/>
  <c r="M7" i="17" s="1"/>
  <c r="Q15" i="17"/>
  <c r="Q14" i="17"/>
  <c r="Q13" i="17"/>
  <c r="R15" i="17" s="1"/>
  <c r="S15" i="17" s="1"/>
  <c r="M6" i="17" s="1"/>
  <c r="Q12" i="17"/>
  <c r="R12" i="17" s="1"/>
  <c r="S12" i="17" s="1"/>
  <c r="M5" i="17" s="1"/>
  <c r="Q11" i="17"/>
  <c r="Q10" i="17"/>
  <c r="Q9" i="17"/>
  <c r="Q8" i="17"/>
  <c r="Q7" i="17"/>
  <c r="Q6" i="17"/>
  <c r="Q5" i="17"/>
  <c r="Q4" i="17"/>
  <c r="R11" i="17" s="1"/>
  <c r="L8" i="17"/>
  <c r="L6" i="17"/>
  <c r="L5" i="17"/>
  <c r="L4" i="17"/>
  <c r="G9" i="17"/>
  <c r="G19" i="17"/>
  <c r="G18" i="17"/>
  <c r="G17" i="17"/>
  <c r="G16" i="17"/>
  <c r="G15" i="17"/>
  <c r="G14" i="17"/>
  <c r="G13" i="17"/>
  <c r="G12" i="17"/>
  <c r="G11" i="17"/>
  <c r="G10" i="17"/>
  <c r="G8" i="17"/>
  <c r="G7" i="17"/>
  <c r="G6" i="17"/>
  <c r="G5" i="17"/>
  <c r="G4" i="17"/>
  <c r="K4" i="17" s="1"/>
  <c r="H27" i="16"/>
  <c r="Q26" i="16"/>
  <c r="Q25" i="16"/>
  <c r="R26" i="16" s="1"/>
  <c r="Q24" i="16"/>
  <c r="Q23" i="16"/>
  <c r="R24" i="16" s="1"/>
  <c r="S24" i="16" s="1"/>
  <c r="M9" i="16" s="1"/>
  <c r="Q22" i="16"/>
  <c r="Q21" i="16"/>
  <c r="R22" i="16" s="1"/>
  <c r="Q20" i="16"/>
  <c r="Q19" i="16"/>
  <c r="Q18" i="16"/>
  <c r="Q17" i="16"/>
  <c r="R20" i="16" s="1"/>
  <c r="Q16" i="16"/>
  <c r="Q15" i="16"/>
  <c r="Q14" i="16"/>
  <c r="Q13" i="16"/>
  <c r="Q12" i="16"/>
  <c r="R16" i="16" s="1"/>
  <c r="Q11" i="16"/>
  <c r="Q10" i="16"/>
  <c r="Q9" i="16"/>
  <c r="R11" i="16" s="1"/>
  <c r="S11" i="16" s="1"/>
  <c r="M5" i="16" s="1"/>
  <c r="Q8" i="16"/>
  <c r="Q7" i="16"/>
  <c r="Q6" i="16"/>
  <c r="Q5" i="16"/>
  <c r="Q4" i="16"/>
  <c r="R8" i="16" s="1"/>
  <c r="L10" i="16"/>
  <c r="L9" i="16"/>
  <c r="L8" i="16"/>
  <c r="L7" i="16"/>
  <c r="L6" i="16"/>
  <c r="L5" i="16"/>
  <c r="L4" i="16"/>
  <c r="G26" i="16"/>
  <c r="G25" i="16"/>
  <c r="K10" i="16" s="1"/>
  <c r="G24" i="16"/>
  <c r="G23" i="16"/>
  <c r="K9" i="16" s="1"/>
  <c r="G22" i="16"/>
  <c r="G21" i="16"/>
  <c r="K8" i="16" s="1"/>
  <c r="G20" i="16"/>
  <c r="G19" i="16"/>
  <c r="G18" i="16"/>
  <c r="G17" i="16"/>
  <c r="K7" i="16" s="1"/>
  <c r="G16" i="16"/>
  <c r="G15" i="16"/>
  <c r="G14" i="16"/>
  <c r="G13" i="16"/>
  <c r="G12" i="16"/>
  <c r="K6" i="16" s="1"/>
  <c r="G11" i="16"/>
  <c r="G10" i="16"/>
  <c r="G9" i="16"/>
  <c r="K5" i="16" s="1"/>
  <c r="G8" i="16"/>
  <c r="G7" i="16"/>
  <c r="G6" i="16"/>
  <c r="G5" i="16"/>
  <c r="G4" i="16"/>
  <c r="R8" i="14"/>
  <c r="R5" i="14"/>
  <c r="L4" i="14"/>
  <c r="R4" i="14"/>
  <c r="S8" i="14" s="1"/>
  <c r="L6" i="14"/>
  <c r="L5" i="14"/>
  <c r="G4" i="14"/>
  <c r="K4" i="14" s="1"/>
  <c r="H19" i="14"/>
  <c r="G18" i="14"/>
  <c r="G17" i="14"/>
  <c r="G16" i="14"/>
  <c r="G15" i="14"/>
  <c r="G14" i="14"/>
  <c r="G13" i="14"/>
  <c r="G12" i="14"/>
  <c r="G11" i="14"/>
  <c r="G10" i="14"/>
  <c r="G9" i="14"/>
  <c r="K5" i="14" s="1"/>
  <c r="G8" i="14"/>
  <c r="G7" i="14"/>
  <c r="G6" i="14"/>
  <c r="G5" i="14"/>
  <c r="R18" i="14"/>
  <c r="S18" i="14" s="1"/>
  <c r="R17" i="14"/>
  <c r="R16" i="14"/>
  <c r="R15" i="14"/>
  <c r="R14" i="14"/>
  <c r="R13" i="14"/>
  <c r="R12" i="14"/>
  <c r="R11" i="14"/>
  <c r="S17" i="14" s="1"/>
  <c r="R10" i="14"/>
  <c r="R9" i="14"/>
  <c r="S10" i="14" s="1"/>
  <c r="R7" i="14"/>
  <c r="R6" i="14"/>
  <c r="G4" i="15"/>
  <c r="G18" i="15"/>
  <c r="G17" i="15"/>
  <c r="G16" i="15"/>
  <c r="G15" i="15"/>
  <c r="G14" i="15"/>
  <c r="G13" i="15"/>
  <c r="G12" i="15"/>
  <c r="G11" i="15"/>
  <c r="G10" i="15"/>
  <c r="G9" i="15"/>
  <c r="G8" i="15"/>
  <c r="G7" i="15"/>
  <c r="G6" i="15"/>
  <c r="K5" i="15" s="1"/>
  <c r="G5" i="15"/>
  <c r="R18" i="15"/>
  <c r="R17" i="15"/>
  <c r="R16" i="15"/>
  <c r="S18" i="15" s="1"/>
  <c r="T18" i="15" s="1"/>
  <c r="M7" i="15" s="1"/>
  <c r="R15" i="15"/>
  <c r="R14" i="15"/>
  <c r="R13" i="15"/>
  <c r="S15" i="15" s="1"/>
  <c r="R12" i="15"/>
  <c r="R11" i="15"/>
  <c r="R10" i="15"/>
  <c r="R9" i="15"/>
  <c r="R8" i="15"/>
  <c r="R7" i="15"/>
  <c r="R6" i="15"/>
  <c r="R5" i="15"/>
  <c r="L7" i="15"/>
  <c r="L6" i="15"/>
  <c r="L5" i="15"/>
  <c r="L4" i="15"/>
  <c r="P15" i="12"/>
  <c r="P14" i="12"/>
  <c r="P13" i="12"/>
  <c r="P12" i="12"/>
  <c r="P11" i="12"/>
  <c r="P10" i="12"/>
  <c r="P9" i="12"/>
  <c r="P8" i="12"/>
  <c r="P7" i="12"/>
  <c r="P6" i="12"/>
  <c r="Q6" i="11"/>
  <c r="P6" i="11"/>
  <c r="M7" i="10"/>
  <c r="O7" i="10" s="1"/>
  <c r="H7" i="10" s="1"/>
  <c r="K26" i="10"/>
  <c r="K27" i="10"/>
  <c r="K28" i="10"/>
  <c r="K25" i="10"/>
  <c r="H27" i="10"/>
  <c r="K7" i="10"/>
  <c r="G19" i="9"/>
  <c r="G20" i="9" s="1"/>
  <c r="E19" i="9"/>
  <c r="E20" i="9" s="1"/>
  <c r="C19" i="9"/>
  <c r="C20" i="9" s="1"/>
  <c r="J15" i="9"/>
  <c r="J10" i="9"/>
  <c r="J5" i="9"/>
  <c r="I15" i="9"/>
  <c r="I10" i="9"/>
  <c r="I5" i="9"/>
  <c r="O34" i="8"/>
  <c r="J47" i="6"/>
  <c r="H47" i="6"/>
  <c r="G47" i="6"/>
  <c r="J46" i="6"/>
  <c r="H46" i="6"/>
  <c r="G46" i="6"/>
  <c r="J45" i="6"/>
  <c r="H45" i="6"/>
  <c r="G45" i="6"/>
  <c r="J44" i="6"/>
  <c r="H44" i="6"/>
  <c r="G44" i="6"/>
  <c r="J43" i="6"/>
  <c r="H43" i="6"/>
  <c r="G43" i="6"/>
  <c r="J42" i="6"/>
  <c r="H42" i="6"/>
  <c r="G42" i="6"/>
  <c r="J41" i="6"/>
  <c r="H41" i="6"/>
  <c r="G41" i="6"/>
  <c r="J40" i="6"/>
  <c r="H40" i="6"/>
  <c r="G40" i="6"/>
  <c r="J39" i="6"/>
  <c r="H39" i="6"/>
  <c r="G39" i="6"/>
  <c r="J38" i="6"/>
  <c r="H38" i="6"/>
  <c r="G38" i="6"/>
  <c r="J37" i="6"/>
  <c r="H37" i="6"/>
  <c r="G37" i="6"/>
  <c r="J36" i="6"/>
  <c r="H36" i="6"/>
  <c r="G36" i="6"/>
  <c r="J35" i="6"/>
  <c r="H35" i="6"/>
  <c r="G35" i="6"/>
  <c r="J34" i="6"/>
  <c r="H34" i="6"/>
  <c r="G34" i="6"/>
  <c r="J33" i="6"/>
  <c r="H33" i="6"/>
  <c r="G33" i="6"/>
  <c r="J32" i="6"/>
  <c r="H32" i="6"/>
  <c r="G32" i="6"/>
  <c r="J31" i="6"/>
  <c r="H31" i="6"/>
  <c r="G31" i="6"/>
  <c r="J30" i="6"/>
  <c r="H30" i="6"/>
  <c r="G30" i="6"/>
  <c r="J29" i="6"/>
  <c r="H29" i="6"/>
  <c r="G29" i="6"/>
  <c r="J28" i="6"/>
  <c r="J48" i="6" s="1"/>
  <c r="H28" i="6"/>
  <c r="H48" i="6" s="1"/>
  <c r="G28" i="6"/>
  <c r="G48" i="6" s="1"/>
  <c r="J23" i="6"/>
  <c r="H23" i="6"/>
  <c r="G23" i="6"/>
  <c r="J22" i="6"/>
  <c r="H22" i="6"/>
  <c r="G22" i="6"/>
  <c r="J21" i="6"/>
  <c r="H21" i="6"/>
  <c r="G21" i="6"/>
  <c r="J20" i="6"/>
  <c r="H20" i="6"/>
  <c r="G20" i="6"/>
  <c r="J19" i="6"/>
  <c r="H19" i="6"/>
  <c r="G19" i="6"/>
  <c r="J18" i="6"/>
  <c r="H18" i="6"/>
  <c r="G18" i="6"/>
  <c r="J17" i="6"/>
  <c r="H17" i="6"/>
  <c r="G17" i="6"/>
  <c r="J16" i="6"/>
  <c r="H16" i="6"/>
  <c r="G16" i="6"/>
  <c r="J15" i="6"/>
  <c r="H15" i="6"/>
  <c r="G15" i="6"/>
  <c r="J14" i="6"/>
  <c r="H14" i="6"/>
  <c r="G14" i="6"/>
  <c r="J13" i="6"/>
  <c r="H13" i="6"/>
  <c r="G13" i="6"/>
  <c r="J12" i="6"/>
  <c r="H12" i="6"/>
  <c r="G12" i="6"/>
  <c r="J11" i="6"/>
  <c r="H11" i="6"/>
  <c r="G11" i="6"/>
  <c r="J10" i="6"/>
  <c r="H10" i="6"/>
  <c r="G10" i="6"/>
  <c r="J9" i="6"/>
  <c r="H9" i="6"/>
  <c r="G9" i="6"/>
  <c r="J8" i="6"/>
  <c r="H8" i="6"/>
  <c r="G8" i="6"/>
  <c r="J7" i="6"/>
  <c r="H7" i="6"/>
  <c r="G7" i="6"/>
  <c r="J6" i="6"/>
  <c r="H6" i="6"/>
  <c r="G6" i="6"/>
  <c r="J5" i="6"/>
  <c r="H5" i="6"/>
  <c r="G5" i="6"/>
  <c r="J4" i="6"/>
  <c r="H4" i="6"/>
  <c r="K49" i="5"/>
  <c r="K48" i="5"/>
  <c r="K47" i="5"/>
  <c r="K46" i="5"/>
  <c r="K45" i="5"/>
  <c r="K43" i="5"/>
  <c r="K42" i="5"/>
  <c r="K41" i="5"/>
  <c r="K40" i="5"/>
  <c r="K39" i="5"/>
  <c r="K38" i="5"/>
  <c r="K37" i="5"/>
  <c r="K36" i="5"/>
  <c r="K35" i="5"/>
  <c r="K34" i="5"/>
  <c r="K33" i="5"/>
  <c r="K32" i="5"/>
  <c r="K31" i="5"/>
  <c r="K24" i="5"/>
  <c r="K23" i="5"/>
  <c r="K22" i="5"/>
  <c r="K21" i="5"/>
  <c r="K18" i="5"/>
  <c r="K17" i="5"/>
  <c r="K16" i="5"/>
  <c r="K15" i="5"/>
  <c r="K14" i="5"/>
  <c r="K13" i="5"/>
  <c r="K11" i="5"/>
  <c r="K10" i="5"/>
  <c r="K9" i="5"/>
  <c r="K8" i="5"/>
  <c r="K6" i="5"/>
  <c r="E59" i="4"/>
  <c r="F59" i="4"/>
  <c r="F58" i="4"/>
  <c r="E58" i="4"/>
  <c r="F57" i="4"/>
  <c r="E57" i="4"/>
  <c r="F56" i="4"/>
  <c r="E56" i="4"/>
  <c r="F55" i="4"/>
  <c r="E55" i="4"/>
  <c r="E54" i="4"/>
  <c r="I50" i="4"/>
  <c r="I24" i="4"/>
  <c r="N47" i="4"/>
  <c r="N46" i="4"/>
  <c r="N45" i="4"/>
  <c r="N44" i="4"/>
  <c r="N43" i="4"/>
  <c r="N42" i="4"/>
  <c r="N41" i="4"/>
  <c r="N40" i="4"/>
  <c r="N39" i="4"/>
  <c r="N38" i="4"/>
  <c r="N37" i="4"/>
  <c r="N36" i="4"/>
  <c r="N35" i="4"/>
  <c r="N34" i="4"/>
  <c r="N33" i="4"/>
  <c r="N32" i="4"/>
  <c r="N31" i="4"/>
  <c r="N30" i="4"/>
  <c r="N29" i="4"/>
  <c r="N28" i="4"/>
  <c r="N23" i="4"/>
  <c r="N22" i="4"/>
  <c r="N21" i="4"/>
  <c r="N20" i="4"/>
  <c r="N19" i="4"/>
  <c r="N18" i="4"/>
  <c r="N17" i="4"/>
  <c r="N16" i="4"/>
  <c r="N15" i="4"/>
  <c r="N14" i="4"/>
  <c r="N13" i="4"/>
  <c r="N12" i="4"/>
  <c r="N11" i="4"/>
  <c r="B45" i="4"/>
  <c r="B31" i="4"/>
  <c r="B21" i="4"/>
  <c r="B14" i="4"/>
  <c r="B7" i="4"/>
  <c r="H47" i="4"/>
  <c r="H46" i="4"/>
  <c r="H45" i="4"/>
  <c r="H44" i="4"/>
  <c r="H43" i="4"/>
  <c r="H42" i="4"/>
  <c r="H41" i="4"/>
  <c r="H40" i="4"/>
  <c r="H39" i="4"/>
  <c r="H38" i="4"/>
  <c r="H37" i="4"/>
  <c r="H36" i="4"/>
  <c r="H35" i="4"/>
  <c r="H34" i="4"/>
  <c r="H33" i="4"/>
  <c r="H32" i="4"/>
  <c r="H31" i="4"/>
  <c r="H30" i="4"/>
  <c r="H29" i="4"/>
  <c r="H28" i="4"/>
  <c r="H43" i="2" s="1"/>
  <c r="H23" i="4"/>
  <c r="H22" i="4"/>
  <c r="H21" i="4"/>
  <c r="H20" i="4"/>
  <c r="H19" i="4"/>
  <c r="H18" i="4"/>
  <c r="H17" i="4"/>
  <c r="H16" i="4"/>
  <c r="H15" i="4"/>
  <c r="H14" i="4"/>
  <c r="H13" i="4"/>
  <c r="H12" i="4"/>
  <c r="H11" i="4"/>
  <c r="H10" i="4"/>
  <c r="H9" i="4"/>
  <c r="H8" i="4"/>
  <c r="H7" i="4"/>
  <c r="R7" i="4" s="1"/>
  <c r="H6" i="4"/>
  <c r="H5" i="4"/>
  <c r="Q7" i="4"/>
  <c r="Q4" i="4"/>
  <c r="N10" i="4"/>
  <c r="N9" i="4"/>
  <c r="N8" i="4"/>
  <c r="N7" i="4"/>
  <c r="N6" i="4"/>
  <c r="N5" i="4"/>
  <c r="N4" i="4"/>
  <c r="B27" i="11"/>
  <c r="B26" i="11"/>
  <c r="B25" i="11"/>
  <c r="B24" i="11"/>
  <c r="B23" i="11"/>
  <c r="B22" i="11"/>
  <c r="B21" i="11"/>
  <c r="B20" i="11"/>
  <c r="B19" i="11"/>
  <c r="B18" i="11"/>
  <c r="Q15" i="11"/>
  <c r="P15" i="11"/>
  <c r="Q14" i="11"/>
  <c r="P14" i="11"/>
  <c r="Q13" i="11"/>
  <c r="P13" i="11"/>
  <c r="Q12" i="11"/>
  <c r="P12" i="11"/>
  <c r="Q11" i="11"/>
  <c r="P11" i="11"/>
  <c r="Q10" i="11"/>
  <c r="P10" i="11"/>
  <c r="Q9" i="11"/>
  <c r="P9" i="11"/>
  <c r="Q8" i="11"/>
  <c r="P8" i="11"/>
  <c r="Q7" i="11"/>
  <c r="P7" i="11"/>
  <c r="G35" i="10"/>
  <c r="T78" i="2" s="1"/>
  <c r="F35" i="10"/>
  <c r="E35" i="10"/>
  <c r="D35" i="10"/>
  <c r="C35" i="10"/>
  <c r="B35" i="10"/>
  <c r="M34" i="10"/>
  <c r="L34" i="10"/>
  <c r="K34" i="10"/>
  <c r="M33" i="10"/>
  <c r="L33" i="10"/>
  <c r="K33" i="10"/>
  <c r="M32" i="10"/>
  <c r="O32" i="10" s="1"/>
  <c r="H32" i="10" s="1"/>
  <c r="L32" i="10"/>
  <c r="K32" i="10"/>
  <c r="M31" i="10"/>
  <c r="L31" i="10"/>
  <c r="K31" i="10"/>
  <c r="M30" i="10"/>
  <c r="N30" i="10" s="1"/>
  <c r="L30" i="10"/>
  <c r="K30" i="10"/>
  <c r="M29" i="10"/>
  <c r="N29" i="10" s="1"/>
  <c r="L29" i="10"/>
  <c r="K29" i="10"/>
  <c r="M28" i="10"/>
  <c r="L28" i="10"/>
  <c r="M27" i="10"/>
  <c r="O27" i="10" s="1"/>
  <c r="L27" i="10"/>
  <c r="M26" i="10"/>
  <c r="L26" i="10"/>
  <c r="M25" i="10"/>
  <c r="L25" i="10"/>
  <c r="G17" i="10"/>
  <c r="T77" i="2" s="1"/>
  <c r="F17" i="10"/>
  <c r="S77" i="2" s="1"/>
  <c r="E17" i="10"/>
  <c r="R77" i="2" s="1"/>
  <c r="D17" i="10"/>
  <c r="Q77" i="2" s="1"/>
  <c r="C17" i="10"/>
  <c r="M16" i="10"/>
  <c r="L16" i="10"/>
  <c r="K16" i="10"/>
  <c r="M15" i="10"/>
  <c r="L15" i="10"/>
  <c r="K15" i="10"/>
  <c r="M14" i="10"/>
  <c r="O14" i="10" s="1"/>
  <c r="H14" i="10" s="1"/>
  <c r="L14" i="10"/>
  <c r="K14" i="10"/>
  <c r="M13" i="10"/>
  <c r="L13" i="10"/>
  <c r="K13" i="10"/>
  <c r="M12" i="10"/>
  <c r="N12" i="10" s="1"/>
  <c r="L12" i="10"/>
  <c r="K12" i="10"/>
  <c r="M11" i="10"/>
  <c r="L11" i="10"/>
  <c r="K11" i="10"/>
  <c r="M10" i="10"/>
  <c r="O10" i="10" s="1"/>
  <c r="H10" i="10" s="1"/>
  <c r="L10" i="10"/>
  <c r="K10" i="10"/>
  <c r="M9" i="10"/>
  <c r="L9" i="10"/>
  <c r="K9" i="10"/>
  <c r="M8" i="10"/>
  <c r="L8" i="10"/>
  <c r="K8" i="10"/>
  <c r="L7" i="10"/>
  <c r="S39" i="8"/>
  <c r="T39" i="8"/>
  <c r="S38" i="8"/>
  <c r="R38" i="8"/>
  <c r="S37" i="8"/>
  <c r="R37" i="8"/>
  <c r="S36" i="8"/>
  <c r="R36" i="8"/>
  <c r="S35" i="8"/>
  <c r="M39" i="8"/>
  <c r="G39" i="8"/>
  <c r="M38" i="8"/>
  <c r="O38" i="8" s="1"/>
  <c r="G38" i="8"/>
  <c r="S34" i="8"/>
  <c r="R34" i="8"/>
  <c r="M37" i="8"/>
  <c r="G37" i="8"/>
  <c r="S33" i="8"/>
  <c r="R33" i="8"/>
  <c r="M36" i="8"/>
  <c r="G36" i="8"/>
  <c r="S32" i="8"/>
  <c r="M35" i="8"/>
  <c r="O35" i="8" s="1"/>
  <c r="G35" i="8"/>
  <c r="M33" i="8"/>
  <c r="O33" i="8" s="1"/>
  <c r="G33" i="8"/>
  <c r="S29" i="8"/>
  <c r="R29" i="8"/>
  <c r="M32" i="8"/>
  <c r="G32" i="8"/>
  <c r="S28" i="8"/>
  <c r="R28" i="8"/>
  <c r="M31" i="8"/>
  <c r="G31" i="8"/>
  <c r="S27" i="8"/>
  <c r="R27" i="8"/>
  <c r="U27" i="8" s="1"/>
  <c r="M30" i="8"/>
  <c r="O30" i="8" s="1"/>
  <c r="G30" i="8"/>
  <c r="M29" i="8"/>
  <c r="G29" i="8"/>
  <c r="M28" i="8"/>
  <c r="G28" i="8"/>
  <c r="M27" i="8"/>
  <c r="G27" i="8"/>
  <c r="M26" i="8"/>
  <c r="G26" i="8"/>
  <c r="M17" i="8"/>
  <c r="O17" i="8" s="1"/>
  <c r="G17" i="8"/>
  <c r="M16" i="8"/>
  <c r="G16" i="8"/>
  <c r="M15" i="8"/>
  <c r="G15" i="8"/>
  <c r="M14" i="8"/>
  <c r="O14" i="8" s="1"/>
  <c r="G14" i="8"/>
  <c r="M13" i="8"/>
  <c r="O13" i="8" s="1"/>
  <c r="G13" i="8"/>
  <c r="M12" i="8"/>
  <c r="I76" i="2" s="1"/>
  <c r="G12" i="8"/>
  <c r="M11" i="8"/>
  <c r="G11" i="8"/>
  <c r="M10" i="8"/>
  <c r="G10" i="8"/>
  <c r="M9" i="8"/>
  <c r="G9" i="8"/>
  <c r="M8" i="8"/>
  <c r="G8" i="8"/>
  <c r="M7" i="8"/>
  <c r="O7" i="8" s="1"/>
  <c r="G7" i="8"/>
  <c r="M6" i="8"/>
  <c r="G6" i="8"/>
  <c r="M5" i="8"/>
  <c r="G5" i="8"/>
  <c r="M4" i="8"/>
  <c r="I68" i="2" s="1"/>
  <c r="G4" i="8"/>
  <c r="F47" i="7"/>
  <c r="E47" i="7"/>
  <c r="D47" i="7"/>
  <c r="F46" i="7"/>
  <c r="E46" i="7"/>
  <c r="D46" i="7"/>
  <c r="F45" i="7"/>
  <c r="E45" i="7"/>
  <c r="D45" i="7"/>
  <c r="F44" i="7"/>
  <c r="E44" i="7"/>
  <c r="D44" i="7"/>
  <c r="F43" i="7"/>
  <c r="E43" i="7"/>
  <c r="D43" i="7"/>
  <c r="F42" i="7"/>
  <c r="E42" i="7"/>
  <c r="D42" i="7"/>
  <c r="F41" i="7"/>
  <c r="E41" i="7"/>
  <c r="D41" i="7"/>
  <c r="F40" i="7"/>
  <c r="E40" i="7"/>
  <c r="D40" i="7"/>
  <c r="F39" i="7"/>
  <c r="E39" i="7"/>
  <c r="D39" i="7"/>
  <c r="F38" i="7"/>
  <c r="E38" i="7"/>
  <c r="D38" i="7"/>
  <c r="F37" i="7"/>
  <c r="E37" i="7"/>
  <c r="D37" i="7"/>
  <c r="F36" i="7"/>
  <c r="E36" i="7"/>
  <c r="D36" i="7"/>
  <c r="F35" i="7"/>
  <c r="E35" i="7"/>
  <c r="D35" i="7"/>
  <c r="F34" i="7"/>
  <c r="E34" i="7"/>
  <c r="D34" i="7"/>
  <c r="F33" i="7"/>
  <c r="E33" i="7"/>
  <c r="D33" i="7"/>
  <c r="F32" i="7"/>
  <c r="E32" i="7"/>
  <c r="D32" i="7"/>
  <c r="F31" i="7"/>
  <c r="E31" i="7"/>
  <c r="D31" i="7"/>
  <c r="F30" i="7"/>
  <c r="E30" i="7"/>
  <c r="D30" i="7"/>
  <c r="F29" i="7"/>
  <c r="E29" i="7"/>
  <c r="D29" i="7"/>
  <c r="F28" i="7"/>
  <c r="E28" i="7"/>
  <c r="Q43" i="2" s="1"/>
  <c r="D28" i="7"/>
  <c r="F23" i="7"/>
  <c r="E23" i="7"/>
  <c r="D23" i="7"/>
  <c r="F22" i="7"/>
  <c r="E22" i="7"/>
  <c r="D22" i="7"/>
  <c r="F21" i="7"/>
  <c r="E21" i="7"/>
  <c r="D21" i="7"/>
  <c r="F20" i="7"/>
  <c r="E20" i="7"/>
  <c r="D20" i="7"/>
  <c r="F19" i="7"/>
  <c r="E19" i="7"/>
  <c r="D19" i="7"/>
  <c r="F18" i="7"/>
  <c r="E18" i="7"/>
  <c r="D18" i="7"/>
  <c r="F17" i="7"/>
  <c r="E17" i="7"/>
  <c r="D17" i="7"/>
  <c r="F16" i="7"/>
  <c r="E16" i="7"/>
  <c r="D16" i="7"/>
  <c r="F15" i="7"/>
  <c r="E15" i="7"/>
  <c r="D15" i="7"/>
  <c r="F14" i="7"/>
  <c r="E14" i="7"/>
  <c r="D14" i="7"/>
  <c r="F13" i="7"/>
  <c r="E13" i="7"/>
  <c r="D13" i="7"/>
  <c r="F12" i="7"/>
  <c r="E12" i="7"/>
  <c r="D12" i="7"/>
  <c r="F11" i="7"/>
  <c r="E11" i="7"/>
  <c r="D11" i="7"/>
  <c r="F10" i="7"/>
  <c r="E10" i="7"/>
  <c r="D10" i="7"/>
  <c r="F9" i="7"/>
  <c r="E9" i="7"/>
  <c r="D9" i="7"/>
  <c r="F8" i="7"/>
  <c r="E8" i="7"/>
  <c r="D8" i="7"/>
  <c r="F7" i="7"/>
  <c r="E7" i="7"/>
  <c r="D7" i="7"/>
  <c r="F6" i="7"/>
  <c r="E6" i="7"/>
  <c r="D6" i="7"/>
  <c r="F5" i="7"/>
  <c r="E5" i="7"/>
  <c r="E4" i="7"/>
  <c r="Q21" i="2" s="1"/>
  <c r="D4" i="7"/>
  <c r="B45" i="6"/>
  <c r="B43" i="6"/>
  <c r="B32" i="6"/>
  <c r="B30" i="6"/>
  <c r="B21" i="6"/>
  <c r="B19" i="6"/>
  <c r="B15" i="6"/>
  <c r="B13" i="6"/>
  <c r="B8" i="6"/>
  <c r="G4" i="6"/>
  <c r="L49" i="5"/>
  <c r="I49" i="5"/>
  <c r="F49" i="5"/>
  <c r="E49" i="5"/>
  <c r="D49" i="5"/>
  <c r="D47" i="6" s="1"/>
  <c r="L48" i="5"/>
  <c r="J48" i="5"/>
  <c r="I48" i="5"/>
  <c r="F48" i="5"/>
  <c r="E48" i="5"/>
  <c r="D48" i="5"/>
  <c r="D46" i="6" s="1"/>
  <c r="L47" i="5"/>
  <c r="J47" i="5"/>
  <c r="I47" i="5"/>
  <c r="F47" i="5"/>
  <c r="E47" i="5"/>
  <c r="D47" i="5"/>
  <c r="D45" i="6" s="1"/>
  <c r="L46" i="5"/>
  <c r="I46" i="5"/>
  <c r="F46" i="5"/>
  <c r="E46" i="5"/>
  <c r="D46" i="5"/>
  <c r="D44" i="6" s="1"/>
  <c r="L45" i="5"/>
  <c r="B47" i="5" s="1"/>
  <c r="I45" i="5"/>
  <c r="J45" i="5" s="1"/>
  <c r="F45" i="5"/>
  <c r="E45" i="5"/>
  <c r="D45" i="5"/>
  <c r="D43" i="6" s="1"/>
  <c r="L44" i="5"/>
  <c r="I44" i="5"/>
  <c r="K44" i="5" s="1"/>
  <c r="F44" i="5"/>
  <c r="E44" i="5"/>
  <c r="D44" i="5"/>
  <c r="L43" i="5"/>
  <c r="J43" i="5"/>
  <c r="I43" i="5"/>
  <c r="F43" i="5"/>
  <c r="E43" i="5"/>
  <c r="D43" i="5"/>
  <c r="L42" i="5"/>
  <c r="J42" i="5"/>
  <c r="I42" i="5"/>
  <c r="F42" i="5"/>
  <c r="E42" i="5"/>
  <c r="D42" i="5"/>
  <c r="D40" i="6" s="1"/>
  <c r="L41" i="5"/>
  <c r="J41" i="5"/>
  <c r="I41" i="5"/>
  <c r="F41" i="5"/>
  <c r="E41" i="5"/>
  <c r="D41" i="5"/>
  <c r="D39" i="6" s="1"/>
  <c r="L40" i="5"/>
  <c r="I40" i="5"/>
  <c r="F40" i="5"/>
  <c r="E40" i="5"/>
  <c r="D40" i="5"/>
  <c r="D38" i="6" s="1"/>
  <c r="L39" i="5"/>
  <c r="I39" i="5"/>
  <c r="J39" i="5" s="1"/>
  <c r="F39" i="5"/>
  <c r="E39" i="5"/>
  <c r="D39" i="5"/>
  <c r="D37" i="6" s="1"/>
  <c r="L38" i="5"/>
  <c r="J38" i="5"/>
  <c r="I38" i="5"/>
  <c r="F38" i="5"/>
  <c r="E38" i="5"/>
  <c r="D38" i="5"/>
  <c r="L37" i="5"/>
  <c r="J37" i="5"/>
  <c r="I37" i="5"/>
  <c r="F37" i="5"/>
  <c r="E37" i="5"/>
  <c r="D37" i="5"/>
  <c r="D35" i="6" s="1"/>
  <c r="L36" i="5"/>
  <c r="I36" i="5"/>
  <c r="F36" i="5"/>
  <c r="E36" i="5"/>
  <c r="D36" i="5"/>
  <c r="L35" i="5"/>
  <c r="J35" i="5"/>
  <c r="I35" i="5"/>
  <c r="F35" i="5"/>
  <c r="E35" i="5"/>
  <c r="D35" i="5"/>
  <c r="L34" i="5"/>
  <c r="I34" i="5"/>
  <c r="F34" i="5"/>
  <c r="E34" i="5"/>
  <c r="D34" i="5"/>
  <c r="D32" i="6" s="1"/>
  <c r="L33" i="5"/>
  <c r="I33" i="5"/>
  <c r="J33" i="5" s="1"/>
  <c r="F33" i="5"/>
  <c r="E33" i="5"/>
  <c r="D33" i="5"/>
  <c r="D31" i="6" s="1"/>
  <c r="L32" i="5"/>
  <c r="I32" i="5"/>
  <c r="F32" i="5"/>
  <c r="E32" i="5"/>
  <c r="D32" i="5"/>
  <c r="L31" i="5"/>
  <c r="J31" i="5"/>
  <c r="I31" i="5"/>
  <c r="F31" i="5"/>
  <c r="E31" i="5"/>
  <c r="D31" i="5"/>
  <c r="L30" i="5"/>
  <c r="B33" i="5" s="1"/>
  <c r="I30" i="5"/>
  <c r="M43" i="2" s="1"/>
  <c r="F30" i="5"/>
  <c r="J43" i="2" s="1"/>
  <c r="E30" i="5"/>
  <c r="D30" i="5"/>
  <c r="D28" i="6" s="1"/>
  <c r="L24" i="5"/>
  <c r="J24" i="5"/>
  <c r="I24" i="5"/>
  <c r="F24" i="5"/>
  <c r="E24" i="5"/>
  <c r="D24" i="5"/>
  <c r="D23" i="6" s="1"/>
  <c r="L23" i="5"/>
  <c r="J23" i="5"/>
  <c r="I23" i="5"/>
  <c r="F23" i="5"/>
  <c r="E23" i="5"/>
  <c r="D23" i="5"/>
  <c r="L22" i="5"/>
  <c r="I22" i="5"/>
  <c r="F22" i="5"/>
  <c r="E22" i="5"/>
  <c r="D22" i="5"/>
  <c r="D21" i="6" s="1"/>
  <c r="L21" i="5"/>
  <c r="I21" i="5"/>
  <c r="J21" i="5" s="1"/>
  <c r="F21" i="5"/>
  <c r="E21" i="5"/>
  <c r="D21" i="5"/>
  <c r="D20" i="6" s="1"/>
  <c r="L20" i="5"/>
  <c r="I20" i="5"/>
  <c r="F20" i="5"/>
  <c r="E20" i="5"/>
  <c r="D20" i="5"/>
  <c r="D19" i="6" s="1"/>
  <c r="L19" i="5"/>
  <c r="I19" i="5"/>
  <c r="F19" i="5"/>
  <c r="E19" i="5"/>
  <c r="D19" i="5"/>
  <c r="D18" i="6" s="1"/>
  <c r="L18" i="5"/>
  <c r="I18" i="5"/>
  <c r="F18" i="5"/>
  <c r="E18" i="5"/>
  <c r="D18" i="5"/>
  <c r="L17" i="5"/>
  <c r="I17" i="5"/>
  <c r="F17" i="5"/>
  <c r="E17" i="5"/>
  <c r="D17" i="5"/>
  <c r="L16" i="5"/>
  <c r="I16" i="5"/>
  <c r="J16" i="5" s="1"/>
  <c r="F16" i="5"/>
  <c r="E16" i="5"/>
  <c r="D16" i="5"/>
  <c r="D15" i="6" s="1"/>
  <c r="L15" i="5"/>
  <c r="J15" i="5"/>
  <c r="I15" i="5"/>
  <c r="F15" i="5"/>
  <c r="E15" i="5"/>
  <c r="D15" i="5"/>
  <c r="L14" i="5"/>
  <c r="J14" i="5"/>
  <c r="I14" i="5"/>
  <c r="F14" i="5"/>
  <c r="E14" i="5"/>
  <c r="D14" i="5"/>
  <c r="D13" i="6" s="1"/>
  <c r="L13" i="5"/>
  <c r="I13" i="5"/>
  <c r="F13" i="5"/>
  <c r="E13" i="5"/>
  <c r="D13" i="5"/>
  <c r="D12" i="6" s="1"/>
  <c r="L12" i="5"/>
  <c r="I12" i="5"/>
  <c r="F12" i="5"/>
  <c r="E12" i="5"/>
  <c r="D12" i="5"/>
  <c r="L11" i="5"/>
  <c r="I11" i="5"/>
  <c r="J11" i="5" s="1"/>
  <c r="F11" i="5"/>
  <c r="E11" i="5"/>
  <c r="D11" i="5"/>
  <c r="D10" i="6" s="1"/>
  <c r="L10" i="5"/>
  <c r="I10" i="5"/>
  <c r="J10" i="5" s="1"/>
  <c r="F10" i="5"/>
  <c r="E10" i="5"/>
  <c r="D10" i="5"/>
  <c r="L9" i="5"/>
  <c r="J9" i="5"/>
  <c r="I9" i="5"/>
  <c r="F9" i="5"/>
  <c r="E9" i="5"/>
  <c r="D9" i="5"/>
  <c r="L8" i="5"/>
  <c r="J8" i="5"/>
  <c r="I8" i="5"/>
  <c r="F8" i="5"/>
  <c r="E8" i="5"/>
  <c r="D8" i="5"/>
  <c r="L7" i="5"/>
  <c r="I7" i="5"/>
  <c r="F7" i="5"/>
  <c r="E7" i="5"/>
  <c r="D7" i="5"/>
  <c r="D6" i="6" s="1"/>
  <c r="L6" i="5"/>
  <c r="I6" i="5"/>
  <c r="F6" i="5"/>
  <c r="E6" i="5"/>
  <c r="D6" i="5"/>
  <c r="D5" i="6" s="1"/>
  <c r="L5" i="5"/>
  <c r="L52" i="5" s="1"/>
  <c r="I5" i="5"/>
  <c r="M21" i="2" s="1"/>
  <c r="F5" i="5"/>
  <c r="J21" i="2" s="1"/>
  <c r="E5" i="5"/>
  <c r="D5" i="5"/>
  <c r="Q47" i="4"/>
  <c r="R46" i="4"/>
  <c r="Q46" i="4"/>
  <c r="Q45" i="4"/>
  <c r="R45" i="4"/>
  <c r="R44" i="4"/>
  <c r="Q44" i="4"/>
  <c r="Q43" i="4"/>
  <c r="R42" i="4"/>
  <c r="Q42" i="4"/>
  <c r="Q41" i="4"/>
  <c r="R41" i="4"/>
  <c r="R40" i="4"/>
  <c r="Q40" i="4"/>
  <c r="Q39" i="4"/>
  <c r="R38" i="4"/>
  <c r="Q38" i="4"/>
  <c r="S38" i="4" s="1"/>
  <c r="Q37" i="4"/>
  <c r="R36" i="4"/>
  <c r="Q36" i="4"/>
  <c r="S36" i="4" s="1"/>
  <c r="R35" i="4"/>
  <c r="Q35" i="4"/>
  <c r="Q34" i="4"/>
  <c r="R34" i="4"/>
  <c r="R33" i="4"/>
  <c r="Q33" i="4"/>
  <c r="Q32" i="4"/>
  <c r="Q31" i="4"/>
  <c r="Q30" i="4"/>
  <c r="Q29" i="4"/>
  <c r="Q28" i="4"/>
  <c r="Q23" i="4"/>
  <c r="R22" i="4"/>
  <c r="S22" i="4" s="1"/>
  <c r="Q22" i="4"/>
  <c r="Q21" i="4"/>
  <c r="Q20" i="4"/>
  <c r="R20" i="4"/>
  <c r="Q19" i="4"/>
  <c r="R19" i="4"/>
  <c r="Q18" i="4"/>
  <c r="Q17" i="4"/>
  <c r="R17" i="4"/>
  <c r="Q16" i="4"/>
  <c r="Q15" i="4"/>
  <c r="R14" i="4"/>
  <c r="Q14" i="4"/>
  <c r="Q13" i="4"/>
  <c r="R13" i="4"/>
  <c r="Q12" i="4"/>
  <c r="Q11" i="4"/>
  <c r="R10" i="4"/>
  <c r="Q10" i="4"/>
  <c r="R9" i="4"/>
  <c r="Q9" i="4"/>
  <c r="Q8" i="4"/>
  <c r="Q6" i="4"/>
  <c r="Q5" i="4"/>
  <c r="CT53" i="13"/>
  <c r="CT50" i="13"/>
  <c r="CQ40" i="13"/>
  <c r="CW39" i="13"/>
  <c r="CT39" i="13" s="1"/>
  <c r="CQ37" i="13"/>
  <c r="DA36" i="13"/>
  <c r="CT36" i="13"/>
  <c r="CQ34" i="13"/>
  <c r="DA33" i="13"/>
  <c r="CT33" i="13"/>
  <c r="CQ31" i="13"/>
  <c r="DA30" i="13"/>
  <c r="CT30" i="13"/>
  <c r="CQ28" i="13"/>
  <c r="DA27" i="13"/>
  <c r="CT27" i="13"/>
  <c r="CQ25" i="13"/>
  <c r="CW24" i="13" s="1"/>
  <c r="DA24" i="13"/>
  <c r="CT24" i="13"/>
  <c r="CQ22" i="13"/>
  <c r="DA21" i="13"/>
  <c r="CT21" i="13"/>
  <c r="CL16" i="13"/>
  <c r="CK16" i="13"/>
  <c r="CJ16" i="13"/>
  <c r="CI16" i="13"/>
  <c r="CH16" i="13"/>
  <c r="CD16" i="13"/>
  <c r="CB16" i="13"/>
  <c r="BY16" i="13"/>
  <c r="BX16" i="13"/>
  <c r="BW16" i="13"/>
  <c r="BV16" i="13"/>
  <c r="BU16" i="13"/>
  <c r="BS16" i="13"/>
  <c r="BR16" i="13"/>
  <c r="BQ16" i="13"/>
  <c r="BP16" i="13"/>
  <c r="BO16" i="13"/>
  <c r="BN16" i="13"/>
  <c r="BM16" i="13"/>
  <c r="BL16" i="13"/>
  <c r="BK16" i="13"/>
  <c r="BH16" i="13"/>
  <c r="BE16" i="13"/>
  <c r="BD16" i="13"/>
  <c r="AZ16" i="13"/>
  <c r="AY16" i="13"/>
  <c r="AX16" i="13"/>
  <c r="AW16" i="13"/>
  <c r="AV16" i="13"/>
  <c r="AU16" i="13"/>
  <c r="AS16" i="13"/>
  <c r="AR16" i="13"/>
  <c r="AQ16" i="13"/>
  <c r="AP16" i="13"/>
  <c r="AO16" i="13"/>
  <c r="AN16" i="13"/>
  <c r="AM16" i="13"/>
  <c r="AL16" i="13"/>
  <c r="AJ16" i="13"/>
  <c r="AI16" i="13"/>
  <c r="AH16" i="13"/>
  <c r="AG16" i="13"/>
  <c r="AF16" i="13"/>
  <c r="AE16" i="13"/>
  <c r="AC16" i="13"/>
  <c r="AB16" i="13"/>
  <c r="AA16" i="13"/>
  <c r="Z16" i="13"/>
  <c r="X16" i="13"/>
  <c r="W16" i="13"/>
  <c r="V16" i="13"/>
  <c r="U16" i="13"/>
  <c r="T16" i="13"/>
  <c r="S16" i="13"/>
  <c r="R16" i="13"/>
  <c r="Q16" i="13"/>
  <c r="N16" i="13"/>
  <c r="M16" i="13"/>
  <c r="L16" i="13"/>
  <c r="K16" i="13"/>
  <c r="J16" i="13"/>
  <c r="I16" i="13"/>
  <c r="G16" i="13"/>
  <c r="F16" i="13"/>
  <c r="CO15" i="13"/>
  <c r="CL15" i="13"/>
  <c r="CE15" i="13"/>
  <c r="CE16" i="13" s="1"/>
  <c r="BT15" i="13"/>
  <c r="BT16" i="13" s="1"/>
  <c r="BR15" i="13"/>
  <c r="BK15" i="13"/>
  <c r="BJ15" i="13"/>
  <c r="BJ16" i="13" s="1"/>
  <c r="BI15" i="13"/>
  <c r="BI16" i="13" s="1"/>
  <c r="BG15" i="13"/>
  <c r="BG16" i="13" s="1"/>
  <c r="AN15" i="13"/>
  <c r="CQ15" i="13" s="1"/>
  <c r="CG14" i="13"/>
  <c r="CG16" i="13" s="1"/>
  <c r="CF14" i="13"/>
  <c r="CF16" i="13" s="1"/>
  <c r="BZ14" i="13"/>
  <c r="BZ16" i="13" s="1"/>
  <c r="BW14" i="13"/>
  <c r="BP14" i="13"/>
  <c r="BF14" i="13"/>
  <c r="BF16" i="13" s="1"/>
  <c r="BB14" i="13"/>
  <c r="CQ14" i="13" s="1"/>
  <c r="AP14" i="13"/>
  <c r="AK14" i="13"/>
  <c r="AK16" i="13" s="1"/>
  <c r="CQ13" i="13"/>
  <c r="CT12" i="13"/>
  <c r="CQ10" i="13"/>
  <c r="DA9" i="13"/>
  <c r="CT9" i="13"/>
  <c r="CQ4" i="13"/>
  <c r="S19" i="14" l="1"/>
  <c r="S19" i="15"/>
  <c r="T4" i="15"/>
  <c r="M4" i="15" s="1"/>
  <c r="G19" i="15"/>
  <c r="G68" i="2" a="1"/>
  <c r="G68" i="2" s="1"/>
  <c r="H48" i="4"/>
  <c r="K48" i="6"/>
  <c r="B34" i="6"/>
  <c r="B10" i="6"/>
  <c r="K12" i="5"/>
  <c r="J12" i="5"/>
  <c r="K20" i="5"/>
  <c r="K19" i="5"/>
  <c r="M5" i="15"/>
  <c r="G18" i="10"/>
  <c r="R40" i="8"/>
  <c r="T13" i="8"/>
  <c r="U26" i="8"/>
  <c r="T26" i="8"/>
  <c r="U17" i="8"/>
  <c r="T17" i="8"/>
  <c r="U16" i="8"/>
  <c r="T16" i="8"/>
  <c r="U15" i="8"/>
  <c r="T15" i="8"/>
  <c r="U14" i="8"/>
  <c r="T14" i="8"/>
  <c r="U12" i="8"/>
  <c r="T12" i="8"/>
  <c r="V17" i="8" s="1"/>
  <c r="U6" i="8"/>
  <c r="T6" i="8"/>
  <c r="U7" i="8"/>
  <c r="T7" i="8"/>
  <c r="U8" i="8"/>
  <c r="T8" i="8"/>
  <c r="U9" i="8"/>
  <c r="T9" i="8"/>
  <c r="U10" i="8"/>
  <c r="T10" i="8"/>
  <c r="U11" i="8"/>
  <c r="T11" i="8"/>
  <c r="R18" i="8"/>
  <c r="T4" i="8"/>
  <c r="U4" i="8" s="1"/>
  <c r="U5" i="8"/>
  <c r="W11" i="8" s="1"/>
  <c r="T5" i="8"/>
  <c r="V11" i="8" s="1"/>
  <c r="U13" i="8"/>
  <c r="W17" i="8" s="1"/>
  <c r="S18" i="8"/>
  <c r="U38" i="8"/>
  <c r="U39" i="8"/>
  <c r="T37" i="8"/>
  <c r="U37" i="8"/>
  <c r="T35" i="8"/>
  <c r="V39" i="8" s="1"/>
  <c r="B38" i="8" s="1"/>
  <c r="U35" i="8"/>
  <c r="W39" i="8" s="1"/>
  <c r="N39" i="8"/>
  <c r="F39" i="8" s="1"/>
  <c r="O39" i="8"/>
  <c r="N37" i="8"/>
  <c r="F37" i="8" s="1"/>
  <c r="O37" i="8"/>
  <c r="U33" i="8"/>
  <c r="T33" i="8"/>
  <c r="O36" i="8"/>
  <c r="N36" i="8"/>
  <c r="F36" i="8" s="1"/>
  <c r="T32" i="8"/>
  <c r="V34" i="8" s="1"/>
  <c r="U32" i="8"/>
  <c r="W34" i="8" s="1"/>
  <c r="T30" i="8"/>
  <c r="U30" i="8"/>
  <c r="U29" i="8"/>
  <c r="T29" i="8"/>
  <c r="N32" i="8"/>
  <c r="F32" i="8" s="1"/>
  <c r="O32" i="8"/>
  <c r="O31" i="8"/>
  <c r="N31" i="8"/>
  <c r="O29" i="8"/>
  <c r="N29" i="8"/>
  <c r="F29" i="8" s="1"/>
  <c r="N16" i="8"/>
  <c r="F16" i="8" s="1"/>
  <c r="O16" i="8"/>
  <c r="N15" i="8"/>
  <c r="F15" i="8" s="1"/>
  <c r="O15" i="8"/>
  <c r="N12" i="8"/>
  <c r="B16" i="8" s="1"/>
  <c r="O12" i="8"/>
  <c r="J76" i="2" s="1"/>
  <c r="N11" i="8"/>
  <c r="F11" i="8" s="1"/>
  <c r="O11" i="8"/>
  <c r="N10" i="8"/>
  <c r="F10" i="8" s="1"/>
  <c r="O10" i="8"/>
  <c r="O9" i="8"/>
  <c r="N8" i="8"/>
  <c r="F8" i="8" s="1"/>
  <c r="O8" i="8"/>
  <c r="K7" i="5"/>
  <c r="J7" i="5"/>
  <c r="DA12" i="13"/>
  <c r="K7" i="15"/>
  <c r="R27" i="16"/>
  <c r="S27" i="16" s="1"/>
  <c r="F27" i="16" s="1"/>
  <c r="K4" i="16"/>
  <c r="G27" i="16"/>
  <c r="R37" i="18"/>
  <c r="G37" i="18"/>
  <c r="K4" i="18"/>
  <c r="S31" i="18"/>
  <c r="M7" i="18" s="1"/>
  <c r="S22" i="18"/>
  <c r="M5" i="18" s="1"/>
  <c r="G20" i="17"/>
  <c r="S19" i="17"/>
  <c r="M8" i="17" s="1"/>
  <c r="S26" i="16"/>
  <c r="M10" i="16" s="1"/>
  <c r="S20" i="16"/>
  <c r="M7" i="16" s="1"/>
  <c r="S16" i="16"/>
  <c r="M6" i="16" s="1"/>
  <c r="S22" i="16"/>
  <c r="M8" i="16" s="1"/>
  <c r="T18" i="14"/>
  <c r="M7" i="14" s="1"/>
  <c r="T10" i="14"/>
  <c r="M5" i="14" s="1"/>
  <c r="G19" i="14"/>
  <c r="T8" i="14"/>
  <c r="M4" i="14" s="1"/>
  <c r="K4" i="15"/>
  <c r="D18" i="10"/>
  <c r="P30" i="10"/>
  <c r="Q30" i="10" s="1"/>
  <c r="R30" i="10" s="1"/>
  <c r="P11" i="10"/>
  <c r="Q11" i="10" s="1"/>
  <c r="R11" i="10" s="1"/>
  <c r="P29" i="10"/>
  <c r="Q29" i="10" s="1"/>
  <c r="R29" i="10" s="1"/>
  <c r="N16" i="10"/>
  <c r="P16" i="10" s="1"/>
  <c r="Q16" i="10" s="1"/>
  <c r="R16" i="10" s="1"/>
  <c r="O16" i="10"/>
  <c r="H16" i="10" s="1"/>
  <c r="O15" i="10"/>
  <c r="H15" i="10" s="1"/>
  <c r="N15" i="10"/>
  <c r="P15" i="10" s="1"/>
  <c r="Q15" i="10" s="1"/>
  <c r="R15" i="10" s="1"/>
  <c r="O13" i="10"/>
  <c r="H13" i="10" s="1"/>
  <c r="N13" i="10"/>
  <c r="P13" i="10" s="1"/>
  <c r="Q13" i="10" s="1"/>
  <c r="R13" i="10" s="1"/>
  <c r="N11" i="10"/>
  <c r="O11" i="10"/>
  <c r="H11" i="10" s="1"/>
  <c r="O9" i="10"/>
  <c r="H9" i="10" s="1"/>
  <c r="N9" i="10"/>
  <c r="P9" i="10" s="1"/>
  <c r="Q9" i="10" s="1"/>
  <c r="R9" i="10" s="1"/>
  <c r="G36" i="10"/>
  <c r="N34" i="10"/>
  <c r="P34" i="10" s="1"/>
  <c r="Q34" i="10" s="1"/>
  <c r="R34" i="10" s="1"/>
  <c r="O34" i="10"/>
  <c r="H34" i="10" s="1"/>
  <c r="N33" i="10"/>
  <c r="P33" i="10" s="1"/>
  <c r="Q33" i="10" s="1"/>
  <c r="R33" i="10" s="1"/>
  <c r="O33" i="10"/>
  <c r="H33" i="10" s="1"/>
  <c r="N28" i="10"/>
  <c r="P28" i="10" s="1"/>
  <c r="Q28" i="10" s="1"/>
  <c r="R28" i="10" s="1"/>
  <c r="O28" i="10"/>
  <c r="H28" i="10" s="1"/>
  <c r="N26" i="10"/>
  <c r="P26" i="10" s="1"/>
  <c r="Q26" i="10" s="1"/>
  <c r="R26" i="10" s="1"/>
  <c r="O26" i="10"/>
  <c r="H26" i="10" s="1"/>
  <c r="O25" i="10"/>
  <c r="H25" i="10" s="1"/>
  <c r="N25" i="10"/>
  <c r="P25" i="10" s="1"/>
  <c r="Q25" i="10" s="1"/>
  <c r="R25" i="10" s="1"/>
  <c r="E18" i="10"/>
  <c r="O8" i="10"/>
  <c r="H8" i="10" s="1"/>
  <c r="N8" i="10"/>
  <c r="P8" i="10" s="1"/>
  <c r="Q8" i="10" s="1"/>
  <c r="R8" i="10" s="1"/>
  <c r="F18" i="10"/>
  <c r="N7" i="10"/>
  <c r="P7" i="10" s="1"/>
  <c r="Q7" i="10" s="1"/>
  <c r="R7" i="10" s="1"/>
  <c r="N26" i="8"/>
  <c r="O26" i="8"/>
  <c r="S40" i="8"/>
  <c r="U28" i="8"/>
  <c r="T28" i="8"/>
  <c r="O6" i="8"/>
  <c r="N6" i="8"/>
  <c r="F6" i="8" s="1"/>
  <c r="N5" i="8"/>
  <c r="O5" i="8"/>
  <c r="N4" i="8"/>
  <c r="O4" i="8"/>
  <c r="J68" i="2" s="1"/>
  <c r="O28" i="8"/>
  <c r="N27" i="8"/>
  <c r="F27" i="8" s="1"/>
  <c r="O27" i="8"/>
  <c r="K24" i="6"/>
  <c r="B17" i="6"/>
  <c r="G24" i="6"/>
  <c r="G50" i="6" s="1"/>
  <c r="I24" i="6"/>
  <c r="H24" i="6"/>
  <c r="L50" i="5"/>
  <c r="R31" i="4"/>
  <c r="R30" i="4"/>
  <c r="R29" i="4"/>
  <c r="R32" i="4"/>
  <c r="S33" i="4"/>
  <c r="B44" i="4"/>
  <c r="B30" i="4"/>
  <c r="D42" i="6"/>
  <c r="D41" i="6"/>
  <c r="D36" i="6"/>
  <c r="D34" i="6"/>
  <c r="D30" i="6"/>
  <c r="D29" i="6"/>
  <c r="L25" i="5"/>
  <c r="R6" i="4"/>
  <c r="B20" i="4"/>
  <c r="D22" i="6"/>
  <c r="D17" i="6"/>
  <c r="D16" i="6"/>
  <c r="D14" i="6"/>
  <c r="D9" i="6"/>
  <c r="D7" i="6"/>
  <c r="S14" i="4"/>
  <c r="K5" i="5"/>
  <c r="K25" i="5" s="1"/>
  <c r="K30" i="5"/>
  <c r="B32" i="5" s="1"/>
  <c r="J30" i="5"/>
  <c r="J6" i="5"/>
  <c r="H50" i="4"/>
  <c r="H24" i="4"/>
  <c r="O17" i="4"/>
  <c r="O10" i="4"/>
  <c r="R15" i="4"/>
  <c r="B13" i="4"/>
  <c r="D11" i="6"/>
  <c r="D8" i="6"/>
  <c r="S42" i="4"/>
  <c r="O47" i="4"/>
  <c r="P47" i="4" s="1"/>
  <c r="B46" i="4" s="1"/>
  <c r="O41" i="4"/>
  <c r="O23" i="4"/>
  <c r="B15" i="5"/>
  <c r="B6" i="4"/>
  <c r="B8" i="5"/>
  <c r="S35" i="4"/>
  <c r="S44" i="4"/>
  <c r="S41" i="4"/>
  <c r="S46" i="4"/>
  <c r="S40" i="4"/>
  <c r="S9" i="4"/>
  <c r="S20" i="4"/>
  <c r="S17" i="4"/>
  <c r="S13" i="4"/>
  <c r="R12" i="4"/>
  <c r="S12" i="4" s="1"/>
  <c r="S7" i="4"/>
  <c r="D4" i="6"/>
  <c r="R4" i="4"/>
  <c r="DA39" i="13"/>
  <c r="R21" i="4"/>
  <c r="S21" i="4" s="1"/>
  <c r="J36" i="5"/>
  <c r="N7" i="8"/>
  <c r="F7" i="8" s="1"/>
  <c r="N13" i="8"/>
  <c r="F13" i="8" s="1"/>
  <c r="U19" i="8"/>
  <c r="T19" i="8"/>
  <c r="R8" i="4"/>
  <c r="S8" i="4" s="1"/>
  <c r="S10" i="4"/>
  <c r="S34" i="4"/>
  <c r="S11" i="17"/>
  <c r="M4" i="17" s="1"/>
  <c r="R20" i="17"/>
  <c r="S20" i="17" s="1"/>
  <c r="F20" i="17" s="1"/>
  <c r="J18" i="5"/>
  <c r="N14" i="8"/>
  <c r="F14" i="8" s="1"/>
  <c r="N17" i="8"/>
  <c r="F17" i="8" s="1"/>
  <c r="N30" i="8"/>
  <c r="F30" i="8" s="1"/>
  <c r="N35" i="8"/>
  <c r="N32" i="10"/>
  <c r="P32" i="10" s="1"/>
  <c r="Q32" i="10" s="1"/>
  <c r="R32" i="10" s="1"/>
  <c r="R43" i="4"/>
  <c r="S43" i="4" s="1"/>
  <c r="S45" i="4"/>
  <c r="J40" i="5"/>
  <c r="N9" i="8"/>
  <c r="F9" i="8" s="1"/>
  <c r="N38" i="8"/>
  <c r="F38" i="8" s="1"/>
  <c r="S8" i="16"/>
  <c r="M4" i="16" s="1"/>
  <c r="BB16" i="13"/>
  <c r="R5" i="4"/>
  <c r="R16" i="4"/>
  <c r="S16" i="4" s="1"/>
  <c r="S19" i="4"/>
  <c r="R28" i="4"/>
  <c r="S28" i="4" s="1"/>
  <c r="J5" i="5"/>
  <c r="N28" i="8"/>
  <c r="T38" i="8"/>
  <c r="D36" i="10"/>
  <c r="T27" i="8"/>
  <c r="N33" i="8"/>
  <c r="U36" i="8"/>
  <c r="T36" i="8"/>
  <c r="N10" i="10"/>
  <c r="P10" i="10" s="1"/>
  <c r="Q10" i="10" s="1"/>
  <c r="R10" i="10" s="1"/>
  <c r="O12" i="10"/>
  <c r="H12" i="10" s="1"/>
  <c r="E36" i="10"/>
  <c r="J20" i="5"/>
  <c r="J32" i="5"/>
  <c r="J24" i="6"/>
  <c r="N27" i="10"/>
  <c r="P27" i="10" s="1"/>
  <c r="Q27" i="10" s="1"/>
  <c r="R27" i="10" s="1"/>
  <c r="O29" i="10"/>
  <c r="H29" i="10" s="1"/>
  <c r="F36" i="10"/>
  <c r="R23" i="4"/>
  <c r="S23" i="4" s="1"/>
  <c r="J17" i="5"/>
  <c r="J44" i="5"/>
  <c r="N14" i="10"/>
  <c r="P14" i="10" s="1"/>
  <c r="Q14" i="10" s="1"/>
  <c r="R14" i="10" s="1"/>
  <c r="T17" i="14"/>
  <c r="M6" i="14" s="1"/>
  <c r="K6" i="15"/>
  <c r="R39" i="4"/>
  <c r="O31" i="10"/>
  <c r="H31" i="10" s="1"/>
  <c r="N31" i="10"/>
  <c r="P31" i="10" s="1"/>
  <c r="Q31" i="10" s="1"/>
  <c r="R31" i="10" s="1"/>
  <c r="R18" i="4"/>
  <c r="S18" i="4" s="1"/>
  <c r="R47" i="4"/>
  <c r="S47" i="4" s="1"/>
  <c r="J46" i="5"/>
  <c r="J49" i="5"/>
  <c r="U34" i="8"/>
  <c r="T34" i="8"/>
  <c r="R37" i="4"/>
  <c r="S37" i="4" s="1"/>
  <c r="S39" i="4"/>
  <c r="J13" i="5"/>
  <c r="J19" i="5"/>
  <c r="B23" i="5" s="1"/>
  <c r="J22" i="5"/>
  <c r="J34" i="5"/>
  <c r="P12" i="10"/>
  <c r="Q12" i="10" s="1"/>
  <c r="R12" i="10" s="1"/>
  <c r="R11" i="4"/>
  <c r="S11" i="4" s="1"/>
  <c r="O30" i="10"/>
  <c r="H30" i="10" s="1"/>
  <c r="N43" i="2" l="1"/>
  <c r="B34" i="5"/>
  <c r="N21" i="2"/>
  <c r="B9" i="5"/>
  <c r="B21" i="5"/>
  <c r="B39" i="8"/>
  <c r="S47" i="8"/>
  <c r="K50" i="6"/>
  <c r="B16" i="5"/>
  <c r="B49" i="8"/>
  <c r="R47" i="8"/>
  <c r="B30" i="8"/>
  <c r="B43" i="8"/>
  <c r="B42" i="8"/>
  <c r="B41" i="8"/>
  <c r="B14" i="8"/>
  <c r="B15" i="8"/>
  <c r="B47" i="8"/>
  <c r="B48" i="8"/>
  <c r="W30" i="8"/>
  <c r="V30" i="8"/>
  <c r="B21" i="8"/>
  <c r="F31" i="8"/>
  <c r="B34" i="8"/>
  <c r="F26" i="8"/>
  <c r="B28" i="8"/>
  <c r="B29" i="8"/>
  <c r="B20" i="8"/>
  <c r="B19" i="8"/>
  <c r="F5" i="8"/>
  <c r="B8" i="8"/>
  <c r="V18" i="8"/>
  <c r="B6" i="8"/>
  <c r="B7" i="8"/>
  <c r="T18" i="8"/>
  <c r="U18" i="8"/>
  <c r="W18" i="8"/>
  <c r="F12" i="8"/>
  <c r="F4" i="8"/>
  <c r="T15" i="15"/>
  <c r="M6" i="15" s="1"/>
  <c r="T19" i="15"/>
  <c r="F19" i="15" s="1"/>
  <c r="J50" i="6"/>
  <c r="I50" i="6"/>
  <c r="H50" i="6"/>
  <c r="S29" i="4"/>
  <c r="S31" i="4"/>
  <c r="S32" i="4"/>
  <c r="S30" i="4"/>
  <c r="S6" i="4"/>
  <c r="S5" i="4"/>
  <c r="P17" i="4"/>
  <c r="B15" i="4" s="1"/>
  <c r="B17" i="5" s="1"/>
  <c r="K52" i="5"/>
  <c r="K50" i="5"/>
  <c r="P10" i="4"/>
  <c r="S4" i="4"/>
  <c r="S15" i="4"/>
  <c r="B14" i="5"/>
  <c r="B49" i="5"/>
  <c r="O48" i="4"/>
  <c r="P48" i="4" s="1"/>
  <c r="G48" i="4" s="1"/>
  <c r="P41" i="4"/>
  <c r="P23" i="4"/>
  <c r="B22" i="4" s="1"/>
  <c r="O24" i="4"/>
  <c r="O50" i="4" s="1"/>
  <c r="B7" i="5"/>
  <c r="R35" i="10"/>
  <c r="C36" i="10" s="1"/>
  <c r="F35" i="8"/>
  <c r="F28" i="8"/>
  <c r="B48" i="5"/>
  <c r="F33" i="8"/>
  <c r="J50" i="5"/>
  <c r="R17" i="10"/>
  <c r="C18" i="10" s="1"/>
  <c r="T19" i="14"/>
  <c r="F19" i="14" s="1"/>
  <c r="S37" i="18"/>
  <c r="F37" i="18" s="1"/>
  <c r="S9" i="18"/>
  <c r="M4" i="18" s="1"/>
  <c r="O35" i="10"/>
  <c r="J25" i="5"/>
  <c r="O17" i="10"/>
  <c r="J52" i="5" l="1"/>
  <c r="B37" i="8"/>
  <c r="W40" i="8"/>
  <c r="W47" i="8" s="1"/>
  <c r="V40" i="8"/>
  <c r="V47" i="8" s="1"/>
  <c r="B32" i="8"/>
  <c r="B33" i="8"/>
  <c r="B8" i="4"/>
  <c r="B10" i="5" s="1"/>
  <c r="B32" i="4"/>
  <c r="P24" i="4"/>
  <c r="P50" i="4"/>
  <c r="G50" i="4" s="1"/>
  <c r="B24" i="5"/>
  <c r="G24" i="4" l="1"/>
  <c r="B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O15" authorId="0" shapeId="0" xr:uid="{00000000-0006-0000-0400-000001000000}">
      <text>
        <r>
          <rPr>
            <sz val="10"/>
            <rFont val="Arial"/>
            <family val="2"/>
          </rPr>
          <t xml:space="preserve">Pamela Acheng:
</t>
        </r>
        <r>
          <rPr>
            <b/>
            <sz val="10.5"/>
            <color rgb="FF000000"/>
            <rFont val="Calibri"/>
            <family val="2"/>
            <charset val="1"/>
          </rPr>
          <t xml:space="preserve">Indicator scoring:
</t>
        </r>
        <r>
          <rPr>
            <sz val="10.5"/>
            <color rgb="FF000000"/>
            <rFont val="Calibri"/>
            <family val="2"/>
            <charset val="1"/>
          </rPr>
          <t xml:space="preserve">The scoring from 0 to 5 and is set by each evaluator. An average evaluation is considered for the entire assessment
</t>
        </r>
      </text>
    </comment>
  </commentList>
</comments>
</file>

<file path=xl/sharedStrings.xml><?xml version="1.0" encoding="utf-8"?>
<sst xmlns="http://schemas.openxmlformats.org/spreadsheetml/2006/main" count="1978" uniqueCount="880">
  <si>
    <t>Summary of sheets</t>
  </si>
  <si>
    <t>ACTS Risk Mapping</t>
  </si>
  <si>
    <t>Proactive Disclosure completeneness</t>
  </si>
  <si>
    <t>Proactive Disclosure rate</t>
  </si>
  <si>
    <t>Proactive Disclosure accuracy</t>
  </si>
  <si>
    <t>Proactive Disclosure PE response</t>
  </si>
  <si>
    <t>Reactive Disclosure PE response</t>
  </si>
  <si>
    <t>Procurement process assessment</t>
  </si>
  <si>
    <t>Status of recommendations</t>
  </si>
  <si>
    <t>Post assurance data summary</t>
  </si>
  <si>
    <t>Linear progression</t>
  </si>
  <si>
    <t>Assessment</t>
  </si>
  <si>
    <t>Elaboration</t>
  </si>
  <si>
    <t>IDS</t>
  </si>
  <si>
    <t>OC4IDS</t>
  </si>
  <si>
    <t>Perceived Accuracy</t>
  </si>
  <si>
    <t>Comment</t>
  </si>
  <si>
    <t>Sector, subsector</t>
  </si>
  <si>
    <t>Contract Phase</t>
  </si>
  <si>
    <t>Contract data item</t>
  </si>
  <si>
    <t>Degree of implementation</t>
  </si>
  <si>
    <t>None</t>
  </si>
  <si>
    <t>Low</t>
  </si>
  <si>
    <t>Medium</t>
  </si>
  <si>
    <t>High</t>
  </si>
  <si>
    <t>Ease of Access</t>
  </si>
  <si>
    <t>Yes</t>
  </si>
  <si>
    <t>No</t>
  </si>
  <si>
    <t>WHEN SHEET IS UNLOCKED THESE ROWS CAN BE UNHIDDEN TO  SHOW FURTHER DETAILS OF THE UNDERLYING SPREADSHEET</t>
  </si>
  <si>
    <t>WHEN SHEET IS UNLOCKED THESE COLUMNS CAN BE UNHIDDEN TO  SHOW FURTHER DETAILS OF THE UNDERLYING SPREADSHEET</t>
  </si>
  <si>
    <t>ASSESSOR:</t>
  </si>
  <si>
    <t>DATE:</t>
  </si>
  <si>
    <t>H/M/L</t>
  </si>
  <si>
    <t>Group Ease of Access</t>
  </si>
  <si>
    <t>Rounded</t>
  </si>
  <si>
    <t>F contains data?</t>
  </si>
  <si>
    <t>H contains data?</t>
  </si>
  <si>
    <t>Sum (missing data if "1")</t>
  </si>
  <si>
    <t>CoST Disclosure portal</t>
  </si>
  <si>
    <t>Energy, including electric power generation, and the transmission and distribution of electricity, oil and gas, for example: power plants, power lines, gas pipelines.</t>
  </si>
  <si>
    <t>Solar energy</t>
  </si>
  <si>
    <t>Energy generated from electromagnetic radiation from the Sun.</t>
  </si>
  <si>
    <t>Newspaper</t>
  </si>
  <si>
    <t>Wind energy</t>
  </si>
  <si>
    <t>Energy generated from air movement in Earth's atmosphere.</t>
  </si>
  <si>
    <t>Contractor's website</t>
  </si>
  <si>
    <t>Hydropower energy</t>
  </si>
  <si>
    <t>Energy generated from falling or running water.</t>
  </si>
  <si>
    <t>Donor's website</t>
  </si>
  <si>
    <t>Biomass energy</t>
  </si>
  <si>
    <t>Energy generated from recently living organisms.</t>
  </si>
  <si>
    <t>Government-wide procurement portal</t>
  </si>
  <si>
    <t>Geothermal energy</t>
  </si>
  <si>
    <t>Thermal energy in Earth's crust.</t>
  </si>
  <si>
    <t>Procurement Entity website</t>
  </si>
  <si>
    <t>Communications</t>
  </si>
  <si>
    <t>Communications, including ICT, IT, telecommunications, postal facilities, high-speed internet, broadband</t>
  </si>
  <si>
    <t>Water and waste</t>
  </si>
  <si>
    <t>Water and waste, including sanitation and wastewater</t>
  </si>
  <si>
    <t>Other</t>
  </si>
  <si>
    <t>Governance</t>
  </si>
  <si>
    <t>Governance, including government accommodations, public buildings, government offices; justice, courts; emergency services / response, local security; security, prisons, corrections; defence, military</t>
  </si>
  <si>
    <t>Economy</t>
  </si>
  <si>
    <t>Economy, including agribusiness, agriculture, science and environment</t>
  </si>
  <si>
    <t>Culture, sports and recreation</t>
  </si>
  <si>
    <t>Culture, sports and recreation, including tourism, parks and green areas</t>
  </si>
  <si>
    <t>Transport</t>
  </si>
  <si>
    <t>Transport. A more detailed breakdown may be provided using the transport.[mode] codes</t>
  </si>
  <si>
    <t>Air transport</t>
  </si>
  <si>
    <t>Air transport, including airports, airways and aviation</t>
  </si>
  <si>
    <t>Water transport</t>
  </si>
  <si>
    <t>Water transport, including ports and inland waterways</t>
  </si>
  <si>
    <t>Rail transport</t>
  </si>
  <si>
    <t>Road transport</t>
  </si>
  <si>
    <t>Road transport, including roads, highways, streets, tunnels and bridges</t>
  </si>
  <si>
    <t>Urban transport</t>
  </si>
  <si>
    <t>Urban transport, including mass transit, urban mobility, buses, cycling, walking and taxi</t>
  </si>
  <si>
    <t>Low-carbon transport</t>
  </si>
  <si>
    <t>Low-carbon sustainable transport, including urban mobility, cycling, air and water vehicles powered by renewable energy sources.</t>
  </si>
  <si>
    <t>Social housing</t>
  </si>
  <si>
    <t>Natural resources</t>
  </si>
  <si>
    <t>The management of natural resources including forests, land, water and soil.</t>
  </si>
  <si>
    <t>Flood protection</t>
  </si>
  <si>
    <r>
      <rPr>
        <b/>
        <i/>
        <sz val="11"/>
        <color theme="1"/>
        <rFont val="Arial"/>
        <family val="2"/>
        <charset val="1"/>
      </rPr>
      <t xml:space="preserve">Instructions: </t>
    </r>
    <r>
      <rPr>
        <i/>
        <sz val="11"/>
        <color theme="1"/>
        <rFont val="Arial"/>
        <family val="2"/>
        <charset val="1"/>
      </rPr>
      <t xml:space="preserve"> Enter data into pale cells.  Click on cells for further instructions.</t>
    </r>
  </si>
  <si>
    <t>P</t>
  </si>
  <si>
    <t>I</t>
  </si>
  <si>
    <t>U</t>
  </si>
  <si>
    <t>Plausible</t>
  </si>
  <si>
    <t>Inconsistent</t>
  </si>
  <si>
    <t>Implausible</t>
  </si>
  <si>
    <t>Plausible (P)</t>
  </si>
  <si>
    <t xml:space="preserve">Summary of accuracy assessments at project level (as %)  </t>
  </si>
  <si>
    <t>CONTRACT</t>
  </si>
  <si>
    <t>Missing</t>
  </si>
  <si>
    <t>%</t>
  </si>
  <si>
    <t xml:space="preserve"> %</t>
  </si>
  <si>
    <t>Binary Yes/No</t>
  </si>
  <si>
    <t>A:</t>
  </si>
  <si>
    <t>NO</t>
  </si>
  <si>
    <t>Ref</t>
  </si>
  <si>
    <t>Recommendation</t>
  </si>
  <si>
    <t>Directed at</t>
  </si>
  <si>
    <t>Implementation assessed?</t>
  </si>
  <si>
    <t>Multiple assessments?</t>
  </si>
  <si>
    <t>Count of core data</t>
  </si>
  <si>
    <t>NOT COMPLETE?</t>
  </si>
  <si>
    <t>NOT COMPLETE COUNT</t>
  </si>
  <si>
    <t>B:</t>
  </si>
  <si>
    <t>Ongoing or completed?</t>
  </si>
  <si>
    <t>sub-sectors</t>
  </si>
  <si>
    <t>Project Status</t>
  </si>
  <si>
    <t>General scope of contract</t>
  </si>
  <si>
    <t>Areas of concern?</t>
  </si>
  <si>
    <t>Binary choices</t>
  </si>
  <si>
    <t>Primary funding soucre</t>
  </si>
  <si>
    <t>A</t>
  </si>
  <si>
    <t xml:space="preserve">Local </t>
  </si>
  <si>
    <t>B</t>
  </si>
  <si>
    <t>Adequacy of design</t>
  </si>
  <si>
    <t>Regional</t>
  </si>
  <si>
    <t>C</t>
  </si>
  <si>
    <t>D</t>
  </si>
  <si>
    <t>E</t>
  </si>
  <si>
    <t>PPP</t>
  </si>
  <si>
    <t>F</t>
  </si>
  <si>
    <t>G</t>
  </si>
  <si>
    <t>H</t>
  </si>
  <si>
    <t>J</t>
  </si>
  <si>
    <t>Access &amp; clearance</t>
  </si>
  <si>
    <t>Planned bridges</t>
  </si>
  <si>
    <t>Sub-base</t>
  </si>
  <si>
    <t>No.</t>
  </si>
  <si>
    <t>% of 42</t>
  </si>
  <si>
    <t>% of 16 km</t>
  </si>
  <si>
    <t>X</t>
  </si>
  <si>
    <t>1 - 50%:</t>
  </si>
  <si>
    <t>51-99%:</t>
  </si>
  <si>
    <t>100%:</t>
  </si>
  <si>
    <t>IDS (%)</t>
  </si>
  <si>
    <t>OC4IDS (%)</t>
  </si>
  <si>
    <t xml:space="preserve">Evaluación de los factores que influyen en el buen rendimiento							</t>
  </si>
  <si>
    <t>Mapeo de los factores impulsores del rendimiento:</t>
  </si>
  <si>
    <t>Cómo utilizar esta herramienta. 
Esta herramienta proporciona un medio estructurado para mapear y comprender mejor los factores que impulsan el buen rendimiento de una entidad y sus procesos.   La primera columna enumera 12 factores que impulsan el buen rendimiento. 
Haga clic en una celda pálida para obtener una explicación más detallada.  Las celdas con textura ofrecen menús desplegables.</t>
  </si>
  <si>
    <t>Entidad evaluada:</t>
  </si>
  <si>
    <t>Evaluado por:</t>
  </si>
  <si>
    <t>Fecha:</t>
  </si>
  <si>
    <t>FACTORES QUE INFLUYEN EN EL RENDIMIENTO</t>
  </si>
  <si>
    <t>Evaluación</t>
  </si>
  <si>
    <t>Elaboración</t>
  </si>
  <si>
    <t>¿Sí, parcial o no?</t>
  </si>
  <si>
    <t>Comentarios/explicación</t>
  </si>
  <si>
    <t>Personal financiero y equipamiento</t>
  </si>
  <si>
    <t>Procedimientos operativos claros</t>
  </si>
  <si>
    <t>Habilidades y experiencia</t>
  </si>
  <si>
    <t>Gestión de la calidad</t>
  </si>
  <si>
    <t>Transparencia</t>
  </si>
  <si>
    <t>Supervisión del rendimiento</t>
  </si>
  <si>
    <t>Valores y visión compartidos</t>
  </si>
  <si>
    <t>Buena fe y respeto mutuo entre las partes interesadas</t>
  </si>
  <si>
    <t>Confianza en la equidad de los contratos y los procesos de gestión de licitaciones</t>
  </si>
  <si>
    <t>Claridad institucional</t>
  </si>
  <si>
    <t xml:space="preserve">Aplicación justa del estado de derecho </t>
  </si>
  <si>
    <t>Recompensa por el buen rendimiento</t>
  </si>
  <si>
    <t>Comentarios adicionales:</t>
  </si>
  <si>
    <t>Cómo interpretar y aplicar el resultado de este ejercicio</t>
  </si>
  <si>
    <t>En una entidad ideal, cada uno de los factores que impulsan el rendimiento es totalmente evidente. Sin embargo, esto rara vez es así, y el grado en que cualquiera de los subfactores enumerados es débil o inexistente indica un mayor riesgo de ineficiencia, mala gestión o corrupción.</t>
  </si>
  <si>
    <t>Factores que impulsan el buen rendimiento en la contratación de infraestructuras</t>
  </si>
  <si>
    <r>
      <t xml:space="preserve">CAPACIDAD
lo hace </t>
    </r>
    <r>
      <rPr>
        <i/>
        <sz val="14"/>
        <color rgb="FF7030A0"/>
        <rFont val="Arial"/>
        <family val="2"/>
      </rPr>
      <t>posible</t>
    </r>
  </si>
  <si>
    <r>
      <t xml:space="preserve">RESPONSABILIDAD y RENDICIÓN DE CUENTAS: 
lo hace </t>
    </r>
    <r>
      <rPr>
        <i/>
        <sz val="14"/>
        <color rgb="FF7030A0"/>
        <rFont val="Arial"/>
        <family val="2"/>
      </rPr>
      <t>suceder</t>
    </r>
  </si>
  <si>
    <r>
      <t>CONFIANZA
lo hace</t>
    </r>
    <r>
      <rPr>
        <sz val="14"/>
        <color theme="0"/>
        <rFont val="Arial"/>
        <family val="2"/>
      </rPr>
      <t xml:space="preserve"> </t>
    </r>
    <r>
      <rPr>
        <i/>
        <sz val="14"/>
        <color rgb="FF7030A0"/>
        <rFont val="Arial"/>
        <family val="2"/>
      </rPr>
      <t>prosperar</t>
    </r>
  </si>
  <si>
    <r>
      <t>Entorno institucional propicio 
lo hace</t>
    </r>
    <r>
      <rPr>
        <i/>
        <sz val="14"/>
        <color rgb="FF7030A0"/>
        <rFont val="Arial"/>
        <family val="2"/>
      </rPr>
      <t xml:space="preserve"> perdurar</t>
    </r>
  </si>
  <si>
    <r>
      <t xml:space="preserve">CAPACIDAD
lo hace </t>
    </r>
    <r>
      <rPr>
        <i/>
        <sz val="11"/>
        <color indexed="9"/>
        <rFont val="Arial"/>
        <family val="2"/>
      </rPr>
      <t>posible</t>
    </r>
  </si>
  <si>
    <r>
      <t xml:space="preserve">RESPONSABILIDAD: 
lo hace </t>
    </r>
    <r>
      <rPr>
        <i/>
        <sz val="11"/>
        <color indexed="9"/>
        <rFont val="Arial"/>
        <family val="2"/>
      </rPr>
      <t>realidad</t>
    </r>
  </si>
  <si>
    <r>
      <t>CONFIANZA
hace que</t>
    </r>
    <r>
      <rPr>
        <i/>
        <sz val="11"/>
        <color indexed="9"/>
        <rFont val="Arial"/>
        <family val="2"/>
      </rPr>
      <t xml:space="preserve"> prospere</t>
    </r>
  </si>
  <si>
    <t>Respeto mutuo entre las partes interesadas</t>
  </si>
  <si>
    <r>
      <t xml:space="preserve">Entorno institucional propicio 
permite que </t>
    </r>
    <r>
      <rPr>
        <i/>
        <sz val="11"/>
        <color indexed="9"/>
        <rFont val="Arial"/>
        <family val="2"/>
      </rPr>
      <t>continúe</t>
    </r>
  </si>
  <si>
    <t>NOMBRE DE LA HOJA</t>
  </si>
  <si>
    <t>1. Mapeo de riesgos ACTS</t>
  </si>
  <si>
    <t>METADATOS</t>
  </si>
  <si>
    <t>2. Proactividad en la divulgación de información</t>
  </si>
  <si>
    <t>3. Tasa de divulgación proactiva</t>
  </si>
  <si>
    <t>4. Exactitud proactiva</t>
  </si>
  <si>
    <t>5. Respuesta proactiva a la PE</t>
  </si>
  <si>
    <t>6. Respuesta reactiva a la divulgación</t>
  </si>
  <si>
    <t>7. Evaluación de procesos</t>
  </si>
  <si>
    <t>9. Resumen posterior a la garantía</t>
  </si>
  <si>
    <t>10. Gestión de licitaciones</t>
  </si>
  <si>
    <t>Entidad adjudicadora/Proyecto</t>
  </si>
  <si>
    <t>Evaluador</t>
  </si>
  <si>
    <t>Fecha</t>
  </si>
  <si>
    <t>11. Sostenibilidad económica</t>
  </si>
  <si>
    <t>12. Sostenibilidad social</t>
  </si>
  <si>
    <t>13. Sostenibilidad institucional</t>
  </si>
  <si>
    <t>14. Sostenibilidad medioambiental</t>
  </si>
  <si>
    <t>15. Financiación climática</t>
  </si>
  <si>
    <t>Fase del proyecto</t>
  </si>
  <si>
    <t>Elemento de datos del proyecto</t>
  </si>
  <si>
    <t>Identificación del proyecto (7)</t>
  </si>
  <si>
    <t>Número de referencia del proyecto</t>
  </si>
  <si>
    <t>Propietario del proyecto</t>
  </si>
  <si>
    <t xml:space="preserve">Nombre del proyecto </t>
  </si>
  <si>
    <t>Ubicación del proyecto</t>
  </si>
  <si>
    <t>Objetivo</t>
  </si>
  <si>
    <t>Descripción del proyecto</t>
  </si>
  <si>
    <t>Preparación del proyecto (7)</t>
  </si>
  <si>
    <t>Alcance del proyecto (resultado principal)</t>
  </si>
  <si>
    <t>Impacto medioambiental</t>
  </si>
  <si>
    <t>Impacto sobre el territorio y los asentamientos</t>
  </si>
  <si>
    <t>Datos de contacto</t>
  </si>
  <si>
    <t xml:space="preserve">Fuentes de financiación </t>
  </si>
  <si>
    <t>Presupuesto del proyecto</t>
  </si>
  <si>
    <t>Fecha de aprobación del presupuesto del proyecto</t>
  </si>
  <si>
    <t>Finalización del proyecto (6)</t>
  </si>
  <si>
    <t>Estado del proyecto (actual)</t>
  </si>
  <si>
    <t>Coste de finalización (previsto)</t>
  </si>
  <si>
    <t>Fecha de finalización (prevista)</t>
  </si>
  <si>
    <t>Alcance al finalizar (previsto)</t>
  </si>
  <si>
    <t>Motivos de los cambios en el proyecto</t>
  </si>
  <si>
    <t>Referencia a informes de auditoría y evaluación</t>
  </si>
  <si>
    <t xml:space="preserve">Datos divulgados </t>
  </si>
  <si>
    <t>Ubicación de los datos</t>
  </si>
  <si>
    <t>Facilidad de acceso</t>
  </si>
  <si>
    <t>Comentario: Fuente de los datos</t>
  </si>
  <si>
    <t>Evaluadores</t>
  </si>
  <si>
    <t>Evaluación media</t>
  </si>
  <si>
    <t>Puntuación ajustada (%)</t>
  </si>
  <si>
    <t>Precisión percibida</t>
  </si>
  <si>
    <t>Comentario</t>
  </si>
  <si>
    <t>Cuestión planteada con PE</t>
  </si>
  <si>
    <t>Comentario si es «Otro»</t>
  </si>
  <si>
    <t>Fecha en que se planteó</t>
  </si>
  <si>
    <t>Fecha de resolución</t>
  </si>
  <si>
    <t>Fase del contrato</t>
  </si>
  <si>
    <t>Elemento de datos del contrato</t>
  </si>
  <si>
    <t>Gestión de licitaciones (14)</t>
  </si>
  <si>
    <t>Entidad adjudicadora</t>
  </si>
  <si>
    <t>Datos de contacto de la entidad adjudicadora</t>
  </si>
  <si>
    <t>Proceso de contratación</t>
  </si>
  <si>
    <t>Tipo de contrato</t>
  </si>
  <si>
    <t>Estado del contrato (actual)</t>
  </si>
  <si>
    <t xml:space="preserve">Número de empresas licitadoras </t>
  </si>
  <si>
    <t>Estimación de costes</t>
  </si>
  <si>
    <t>Entidad encargada de la administración del contrato</t>
  </si>
  <si>
    <t xml:space="preserve">Título del contrato </t>
  </si>
  <si>
    <t xml:space="preserve">Empresa(s) contratista(s) </t>
  </si>
  <si>
    <t>Precio del contrato</t>
  </si>
  <si>
    <t>Alcance del trabajo del contrato</t>
  </si>
  <si>
    <t xml:space="preserve">Fecha de inicio del contrato </t>
  </si>
  <si>
    <t>Duración del contrato</t>
  </si>
  <si>
    <t>Implementación 
(6)</t>
  </si>
  <si>
    <t>Variación del precio del contrato</t>
  </si>
  <si>
    <t>Aumento del precio del contrato</t>
  </si>
  <si>
    <t>Variación de la duración del contrato</t>
  </si>
  <si>
    <t>Variación del alcance del contrato</t>
  </si>
  <si>
    <t>Motivos de los cambios en el precio</t>
  </si>
  <si>
    <t>Motivos de los cambios en el alcance y la duración</t>
  </si>
  <si>
    <t>Evaluador 1</t>
  </si>
  <si>
    <t>Evaluador 2</t>
  </si>
  <si>
    <t>Identificación y preparación
(8)</t>
  </si>
  <si>
    <t>Programa y presupuesto plurianuales</t>
  </si>
  <si>
    <t>Resumen del proyecto o estudio de viabilidad</t>
  </si>
  <si>
    <t>Evaluación del impacto ambiental y social</t>
  </si>
  <si>
    <t>Plan de reasentamiento y compensación</t>
  </si>
  <si>
    <t>Responsables del proyecto y funciones</t>
  </si>
  <si>
    <t>Acuerdo financiero</t>
  </si>
  <si>
    <t>Plan de adquisiciones</t>
  </si>
  <si>
    <t>Decisión de aprobación del proyecto</t>
  </si>
  <si>
    <t>Finalización
(6)</t>
  </si>
  <si>
    <t>Informes sobre el avance de la ejecución</t>
  </si>
  <si>
    <t>Decisión de modificación del presupuesto</t>
  </si>
  <si>
    <t>Informe de finalización del proyecto</t>
  </si>
  <si>
    <t>Informe de evaluación del proyecto</t>
  </si>
  <si>
    <t>Informes de auditoría técnica</t>
  </si>
  <si>
    <t>Informes de auditoría financiera</t>
  </si>
  <si>
    <t>Gestión de licitaciones 
(5)</t>
  </si>
  <si>
    <t>Funcionarios y funciones contratantes</t>
  </si>
  <si>
    <t>Método de contratación</t>
  </si>
  <si>
    <t>Documentos de licitación</t>
  </si>
  <si>
    <t>Resultados de la evaluación de las licitaciones</t>
  </si>
  <si>
    <t>Informe de diseño del proyecto</t>
  </si>
  <si>
    <t>Contrato (3)</t>
  </si>
  <si>
    <t>Acuerdo contractual y condiciones</t>
  </si>
  <si>
    <t>Registro y propiedad de las empresas</t>
  </si>
  <si>
    <t>Especificaciones y planos</t>
  </si>
  <si>
    <t>Implementación
(5)</t>
  </si>
  <si>
    <t>Lista de variaciones, cambios y modificaciones</t>
  </si>
  <si>
    <t>Lista de aprobaciones de escalamiento</t>
  </si>
  <si>
    <t>Informes de garantía de calidad</t>
  </si>
  <si>
    <t>Registros de desembolsos o certificados de pago</t>
  </si>
  <si>
    <t>Modificaciones del contrato</t>
  </si>
  <si>
    <t>Fecha de solicitud</t>
  </si>
  <si>
    <t>Fecha de recepción</t>
  </si>
  <si>
    <t>Días</t>
  </si>
  <si>
    <t>Protección medioambiental y social</t>
  </si>
  <si>
    <t>Salud y seguridad</t>
  </si>
  <si>
    <t>Instrucciones para los licitadores</t>
  </si>
  <si>
    <t>Documentos contractuales</t>
  </si>
  <si>
    <t>Visita al emplazamiento</t>
  </si>
  <si>
    <t>8. Estado de las recomendaciones</t>
  </si>
  <si>
    <t>Grado de aplicación</t>
  </si>
  <si>
    <t>Recomendaciones anteriores formuladas a nivel de este PROYECTO</t>
  </si>
  <si>
    <t>Recomendaciones anteriores formuladas a nivel de este SECTOR</t>
  </si>
  <si>
    <t xml:space="preserve">Referencia del proyecto </t>
  </si>
  <si>
    <t>Referencia del contrato 
y nombre</t>
  </si>
  <si>
    <t>Subsector</t>
  </si>
  <si>
    <t>N.º de licitadores</t>
  </si>
  <si>
    <t>Estado del proyecto</t>
  </si>
  <si>
    <t>Ámbito general</t>
  </si>
  <si>
    <t>Fuente de financiación</t>
  </si>
  <si>
    <t>Coste (al inicio)</t>
  </si>
  <si>
    <t>Coste (durante la garantía)</t>
  </si>
  <si>
    <t>Tiempo (al inicio)</t>
  </si>
  <si>
    <t>Plazo (durante)</t>
  </si>
  <si>
    <t>Más detalles</t>
  </si>
  <si>
    <t xml:space="preserve">Cantidad </t>
  </si>
  <si>
    <t>Unidad</t>
  </si>
  <si>
    <t>Valor del contrato</t>
  </si>
  <si>
    <t>Alcance del proyecto</t>
  </si>
  <si>
    <t>Fecha de adjudicación</t>
  </si>
  <si>
    <t>Fecha de finalización</t>
  </si>
  <si>
    <t>Identificación (1)</t>
  </si>
  <si>
    <t>Estrategia de contratación</t>
  </si>
  <si>
    <t>Preparación (8)</t>
  </si>
  <si>
    <t>Coste del ciclo de vida</t>
  </si>
  <si>
    <t>Metodología de cálculo del coste del ciclo de vida</t>
  </si>
  <si>
    <t>Fuente de financiación para la preparación</t>
  </si>
  <si>
    <t>Presupuesto para la preparación</t>
  </si>
  <si>
    <t>Análisis coste-beneficio</t>
  </si>
  <si>
    <t>Relación calidad-precio</t>
  </si>
  <si>
    <t>Vida útil de los activos</t>
  </si>
  <si>
    <t>Proyecciones presupuestarias</t>
  </si>
  <si>
    <t>Implementación (4)</t>
  </si>
  <si>
    <t>Fuente de financiación para la implementación</t>
  </si>
  <si>
    <t>Presupuesto para la implementación</t>
  </si>
  <si>
    <t>Déficit presupuestario</t>
  </si>
  <si>
    <t>Operación y mantenimiento (3)</t>
  </si>
  <si>
    <t>Fuente de financiación para el mantenimiento</t>
  </si>
  <si>
    <t>Presupuesto para el mantenimiento</t>
  </si>
  <si>
    <t>Plan o programa de mantenimiento</t>
  </si>
  <si>
    <t>Identificación del proyecto (5)</t>
  </si>
  <si>
    <t>Número de beneficiarios</t>
  </si>
  <si>
    <t>Diseño inclusivo</t>
  </si>
  <si>
    <t>Tierras indígenas</t>
  </si>
  <si>
    <t>Reuniones de consulta pública</t>
  </si>
  <si>
    <t>Presupuesto para la compensación de tierras</t>
  </si>
  <si>
    <t>Gestión de licitaciones (2)</t>
  </si>
  <si>
    <t>Presupuesto para mano de obra</t>
  </si>
  <si>
    <t>Certificaciones de salud y seguridad</t>
  </si>
  <si>
    <t>Implementación (7)</t>
  </si>
  <si>
    <t>Implementación inclusiva</t>
  </si>
  <si>
    <t>Obligaciones laborales</t>
  </si>
  <si>
    <t>Accidentes laborales</t>
  </si>
  <si>
    <t>Pruebas de materiales de construcción</t>
  </si>
  <si>
    <t>Inspecciones de edificios</t>
  </si>
  <si>
    <t>Empleos generados</t>
  </si>
  <si>
    <t>Operación y mantenimiento (1)</t>
  </si>
  <si>
    <t>Coherencia de las políticas</t>
  </si>
  <si>
    <t>Solicitudes de libertad de información</t>
  </si>
  <si>
    <t>Respuestas a solicitudes de libertad de información</t>
  </si>
  <si>
    <t>Transparencia en el lobbying</t>
  </si>
  <si>
    <t>Subsectores sostenibles</t>
  </si>
  <si>
    <t>Preparación (3)</t>
  </si>
  <si>
    <t>Planes de gestión de riesgos</t>
  </si>
  <si>
    <t>Gestión de licitaciones (5)</t>
  </si>
  <si>
    <t>Propiedad efectiva</t>
  </si>
  <si>
    <t>Criterios de sostenibilidad</t>
  </si>
  <si>
    <t>Certificaciones anticorrupción</t>
  </si>
  <si>
    <t>Supervisión independiente</t>
  </si>
  <si>
    <t>Finalización (2)</t>
  </si>
  <si>
    <t>Operación y mantenimiento (2)</t>
  </si>
  <si>
    <t>Desmantelamiento (2)</t>
  </si>
  <si>
    <t>Categoría de impacto ambiental</t>
  </si>
  <si>
    <t>Medidas medioambientales</t>
  </si>
  <si>
    <t>Licencias y exenciones medioambientales</t>
  </si>
  <si>
    <t>Área protegida</t>
  </si>
  <si>
    <t>Medidas de conservación</t>
  </si>
  <si>
    <t>Evaluación del riesgo climático y de desastres</t>
  </si>
  <si>
    <t>Medidas climáticas</t>
  </si>
  <si>
    <t>Previsión de gases de efecto invernadero</t>
  </si>
  <si>
    <t>Gestión de licitaciones (1)</t>
  </si>
  <si>
    <t>Certificaciones medioambientales</t>
  </si>
  <si>
    <t>Implementación (3)</t>
  </si>
  <si>
    <t>Planes de desmantelamiento</t>
  </si>
  <si>
    <t>Previsión de costes de desmantelamiento</t>
  </si>
  <si>
    <t>Identificación (6)</t>
  </si>
  <si>
    <t>Objetivo climático</t>
  </si>
  <si>
    <t>Instrumento financiero</t>
  </si>
  <si>
    <t>Transformación climática</t>
  </si>
  <si>
    <t>Toma de decisiones sobre financiación climática</t>
  </si>
  <si>
    <t>Contribuciones determinadas a nivel nacional</t>
  </si>
  <si>
    <t>Acuerdo de París</t>
  </si>
  <si>
    <t>Preparación (13)</t>
  </si>
  <si>
    <t>Beneficiarios</t>
  </si>
  <si>
    <t>Importe de las inversiones</t>
  </si>
  <si>
    <t>Entidad acreditada del Fondo Verde para el Clima</t>
  </si>
  <si>
    <t>Tipo de entidad acreditada</t>
  </si>
  <si>
    <t>Costes de preparación del proyecto</t>
  </si>
  <si>
    <t>Periodo de preparación del proyecto</t>
  </si>
  <si>
    <t>Periodo de aprobación del proyecto</t>
  </si>
  <si>
    <t>Proporción de cofinanciación</t>
  </si>
  <si>
    <t>Condiciones de la financiación climática</t>
  </si>
  <si>
    <t>Eficiencia en materia de carbono</t>
  </si>
  <si>
    <t>Beneficios colaterales no climáticos</t>
  </si>
  <si>
    <t>Registros de desembolsos</t>
  </si>
  <si>
    <t>Tipo de seguimiento del proyecto</t>
  </si>
  <si>
    <t>Período de presentación de informes</t>
  </si>
  <si>
    <t>Informes de supervisión</t>
  </si>
  <si>
    <t>Evaluación independiente</t>
  </si>
  <si>
    <t>Medición del impacto</t>
  </si>
  <si>
    <t>Huella de carbono</t>
  </si>
  <si>
    <t>Desmantelamiento (5)</t>
  </si>
  <si>
    <t>Infraestructuras que se van a desmantelar</t>
  </si>
  <si>
    <t>Periodo de desmantelamiento</t>
  </si>
  <si>
    <t>Plan de desmantelamiento</t>
  </si>
  <si>
    <t>Ahorro de carbono por desmantelamiento</t>
  </si>
  <si>
    <t>Plan de mitigación del desmantelamiento</t>
  </si>
  <si>
    <t>SÍ</t>
  </si>
  <si>
    <t>PARCIAL</t>
  </si>
  <si>
    <t>PROYECTO:</t>
  </si>
  <si>
    <t>EVALUADOR:</t>
  </si>
  <si>
    <t>FECHA:</t>
  </si>
  <si>
    <t>Fuente de los datos</t>
  </si>
  <si>
    <r>
      <t xml:space="preserve">Instrucciones: </t>
    </r>
    <r>
      <rPr>
        <i/>
        <sz val="11"/>
        <color theme="1"/>
        <rFont val="Arial"/>
        <family val="2"/>
      </rPr>
      <t xml:space="preserve"> Introduzca los datos en las celdas claras.  Haga clic en las celdas para obtener más instrucciones. Entrada no válida en la ubicación de los datos si la celda aparece resaltada en ROJO.</t>
    </r>
  </si>
  <si>
    <t>Resumen de las tasas de facilidad de acceso y divulgación:
(solo a nivel de proyecto)</t>
  </si>
  <si>
    <t>CONTRATO:</t>
  </si>
  <si>
    <r>
      <t xml:space="preserve">Instrucciones: </t>
    </r>
    <r>
      <rPr>
        <i/>
        <sz val="11"/>
        <color theme="1"/>
        <rFont val="Arial"/>
        <family val="2"/>
      </rPr>
      <t xml:space="preserve"> Introduzca los datos en las celdas claras.  Haga clic en las celdas para obtener más instrucciones.</t>
    </r>
    <r>
      <rPr>
        <b/>
        <i/>
        <sz val="11"/>
        <color theme="1"/>
        <rFont val="Arial"/>
        <family val="2"/>
      </rPr>
      <t xml:space="preserve"> </t>
    </r>
    <r>
      <rPr>
        <i/>
        <sz val="11"/>
        <color theme="1"/>
        <rFont val="Arial"/>
        <family val="2"/>
      </rPr>
      <t>Entrada no válida en Ubicación de los datos si la celda aparece resaltada en ROJO.</t>
    </r>
  </si>
  <si>
    <r>
      <t>Nota: En conjunto,</t>
    </r>
    <r>
      <rPr>
        <i/>
        <sz val="11"/>
        <color theme="1"/>
        <rFont val="Arial"/>
        <family val="2"/>
      </rPr>
      <t xml:space="preserve"> las tablas anteriores ofrecen una visión general del proyecto y de un contrato, normalmente el contrato de obras principal. Para evaluar las tasas de divulgación de otros contratos, utilice únicamente las versiones adicionales de la tabla inferior</t>
    </r>
  </si>
  <si>
    <t>Resumen de la facilidad de acceso y las tasas de divulgación:
(solo a nivel superior al contrato)</t>
  </si>
  <si>
    <t>Resumen de la facilidad de acceso y las tasas de divulgación:
(en general para el nivel del proyecto y el contrato incluido anteriormente)</t>
  </si>
  <si>
    <t>Fuente de los datos publicados (%)</t>
  </si>
  <si>
    <t>Datos del Proyecto</t>
  </si>
  <si>
    <t>Datos del Contrato</t>
  </si>
  <si>
    <t>Periódicos o Diarios</t>
  </si>
  <si>
    <t>Otro</t>
  </si>
  <si>
    <t>Portal de Publicación de CoST</t>
  </si>
  <si>
    <t>Sitio web de Entidad Contratante</t>
  </si>
  <si>
    <t>Sitio web del Donante</t>
  </si>
  <si>
    <t>Sitio web del Contratista</t>
  </si>
  <si>
    <t>Portal de Publicación de Compras del Estado</t>
  </si>
  <si>
    <t>ALTO</t>
  </si>
  <si>
    <t>MEDIO</t>
  </si>
  <si>
    <t>BAJO</t>
  </si>
  <si>
    <t>Evaluación de la integridad de la divulgación proactiva (a nivel de proyecto y a nivel de contrato)</t>
  </si>
  <si>
    <t>Sí</t>
  </si>
  <si>
    <t>Educación</t>
  </si>
  <si>
    <t>Salud</t>
  </si>
  <si>
    <t>Energía</t>
  </si>
  <si>
    <t>Energía Solar</t>
  </si>
  <si>
    <t>Energía Eólica</t>
  </si>
  <si>
    <t>Energía Hidroeléctrica</t>
  </si>
  <si>
    <t>Energía por Biomasa</t>
  </si>
  <si>
    <t>Comunicaciones</t>
  </si>
  <si>
    <t>Energía Geotérmica</t>
  </si>
  <si>
    <t>Agua y residuos</t>
  </si>
  <si>
    <t>Governanza</t>
  </si>
  <si>
    <t>Economía</t>
  </si>
  <si>
    <t>Cultura, deporte y recreación</t>
  </si>
  <si>
    <t>Transporte</t>
  </si>
  <si>
    <t>Transporte Aéreo</t>
  </si>
  <si>
    <t>Transporte Marítimo o Fluvial</t>
  </si>
  <si>
    <t>Transporte Ferroviario</t>
  </si>
  <si>
    <t>Transporte Urbano</t>
  </si>
  <si>
    <t>Transporte bajo en emisiones</t>
  </si>
  <si>
    <t>Vivienda Social</t>
  </si>
  <si>
    <t>Recursos Naturales</t>
  </si>
  <si>
    <t>Protección de inundaciones</t>
  </si>
  <si>
    <t>Transporte Terrestre</t>
  </si>
  <si>
    <t>Evaluación de la exhaustividad de la divulgación proactiva (a nivel de proyecto y a nivel de contrato)</t>
  </si>
  <si>
    <t>EVALUADORES:</t>
  </si>
  <si>
    <t>Fuente de datos</t>
  </si>
  <si>
    <t>Puntuación de divulgación</t>
  </si>
  <si>
    <t>IDS Integridad</t>
  </si>
  <si>
    <t>OC4IDS Integridad</t>
  </si>
  <si>
    <t>IDS Tasa de divulgación</t>
  </si>
  <si>
    <r>
      <t xml:space="preserve">Instrucciones: </t>
    </r>
    <r>
      <rPr>
        <i/>
        <sz val="11"/>
        <color theme="1"/>
        <rFont val="Arial"/>
        <family val="2"/>
      </rPr>
      <t xml:space="preserve"> Introduzca los datos en las celdas pálidas.  Haga clic en las celdas para obtener más instrucciones.</t>
    </r>
  </si>
  <si>
    <r>
      <t xml:space="preserve">Instrucciones: </t>
    </r>
    <r>
      <rPr>
        <i/>
        <sz val="11"/>
        <color theme="1"/>
        <rFont val="Arial"/>
        <family val="2"/>
      </rPr>
      <t xml:space="preserve"> Introduzca los datos en las celdas claras.  Haga clic en las celdas para obtener más instrucciones. </t>
    </r>
  </si>
  <si>
    <t>Evaluación de la precisión de la divulgación proactiva (a nivel de proyecto y a nivel de contrato)</t>
  </si>
  <si>
    <t>Datos divulgados</t>
  </si>
  <si>
    <t>Inconsistente (I)</t>
  </si>
  <si>
    <t>Falta (F)</t>
  </si>
  <si>
    <t>Precisión</t>
  </si>
  <si>
    <t>Preparación del proyecto    (7)</t>
  </si>
  <si>
    <t>Finalización del proyecto    (6)</t>
  </si>
  <si>
    <t xml:space="preserve">Resumen de las evaluaciones de precisión a nivel del contrato (en %)  </t>
  </si>
  <si>
    <r>
      <rPr>
        <b/>
        <i/>
        <sz val="11"/>
        <color theme="1"/>
        <rFont val="Arial"/>
        <family val="2"/>
      </rPr>
      <t>Nota</t>
    </r>
    <r>
      <rPr>
        <i/>
        <sz val="11"/>
        <color theme="1"/>
        <rFont val="Arial"/>
        <family val="2"/>
      </rPr>
      <t>: En conjunto, las tablas anteriores ofrecen una visión general del proyecto y de un contrato, normalmente el contrato de obras principal. Para evaluar los índices de precisión de otros contratos, utilice únicamente las versiones adicionales de la tabla inferior</t>
    </r>
  </si>
  <si>
    <t>Resumen de las evaluaciones de precisión (en %):
(en general para el nivel del proyecto y el contrato incluido anteriormente)</t>
  </si>
  <si>
    <t>Inconsistente</t>
  </si>
  <si>
    <t>Falta</t>
  </si>
  <si>
    <t>Evaluación de las respuestas de PE a las consultas relacionadas con la divulgación proactiva (a nivel de proyecto y a nivel de contrato)</t>
  </si>
  <si>
    <t>Comentario adicional</t>
  </si>
  <si>
    <t>Comentario de PE</t>
  </si>
  <si>
    <t>Identificación del proyecto 
(7)</t>
  </si>
  <si>
    <t>Preparación del proyecto    
(7)</t>
  </si>
  <si>
    <t>Finalización del proyecto    
(6)</t>
  </si>
  <si>
    <t>Evaluación de la capacidad de respuesta de la divulgación reactiva (a nivel de proyecto y a nivel de contrato)</t>
  </si>
  <si>
    <t>COMENTARIOS
(A nivel de proyecto)</t>
  </si>
  <si>
    <t>% de lo solicitado:</t>
  </si>
  <si>
    <t>% del total:</t>
  </si>
  <si>
    <t>IDS Tasa de divulgación reactiva:</t>
  </si>
  <si>
    <t>TASAS DE REACTIVIDAD A NIVEL DE PROYECTO</t>
  </si>
  <si>
    <t>IDS % reactivo</t>
  </si>
  <si>
    <t>NOTA: Si los elementos de divulgación reactiva se han divulgado de forma proactiva, añada un comentario e introduzca la misma fecha en las columnas «fecha de solicitud» y «fecha de recepción».</t>
  </si>
  <si>
    <t>TASAS REACTIVAS A NIVEL DE CONTRATO</t>
  </si>
  <si>
    <t>TARIFAS REACTIVAS GLOBALES</t>
  </si>
  <si>
    <t>% reactivo:</t>
  </si>
  <si>
    <t>COMENTARIOS
(Nivel contractual)</t>
  </si>
  <si>
    <t>COMENTARIOS GENERALES</t>
  </si>
  <si>
    <t>Evaluación de la solidez de determinados procesos de gestión</t>
  </si>
  <si>
    <t>TOTALES</t>
  </si>
  <si>
    <t>Instrucciones: Utilice los menús desplegables para seleccionar «Alta», «Media», «Baja» o «Ninguna» en función de los criterios enumerados en esa fila. A continuación, añada una breve justificación en el cuadro de comentarios adyacente.</t>
  </si>
  <si>
    <t>Rango</t>
  </si>
  <si>
    <t>ALTA:
(3 puntos)</t>
  </si>
  <si>
    <t>Las instrucciones a los licitadores incluyen un requisito específico de cumplir con una o más normas internacionales reconocidas.</t>
  </si>
  <si>
    <t>MEDIO:
(2 puntos)</t>
  </si>
  <si>
    <t>Las instrucciones a los licitadores incluyen un requisito específico de cumplir con una norma nacional pertinente.</t>
  </si>
  <si>
    <t>BAJA:
(1 punto)</t>
  </si>
  <si>
    <t>Las instrucciones a los licitadores incluyen un requisito específico, pero este no alcanza el nivel de la norma nacional pertinente.</t>
  </si>
  <si>
    <t>NINGUNA:
(0 puntos)</t>
  </si>
  <si>
    <t>Las instrucciones a los licitadores no hacen referencia alguna a este aspecto de las buenas prácticas.</t>
  </si>
  <si>
    <t>El contrato incluye un requisito específico de cumplir con una o más normas internacionales reconocidas.</t>
  </si>
  <si>
    <t>El contrato incluye un requisito específico de cumplir con una norma nacional pertinente.</t>
  </si>
  <si>
    <t>El contrato incluye un requisito, pero este no alcanza el nivel de la norma nacional pertinente</t>
  </si>
  <si>
    <t>El contrato no hace referencia alguna a este aspecto de las buenas prácticas</t>
  </si>
  <si>
    <t>El personal del sitio indica que conoce lo que constituye una buena práctica y se observa que, en general, la pone en práctica.</t>
  </si>
  <si>
    <t>Se observan ejemplos de buenas prácticas, pero también algunas deficiencias evidentes que no se están abordando</t>
  </si>
  <si>
    <t>Hay indicios de un bajo nivel de concienciación sobre las buenas prácticas y se observan múltiples ejemplos de malas prácticas.</t>
  </si>
  <si>
    <t>Se observan casos significativos de malas prácticas, y se señala que se permite que continúen sin que la dirección del sitio se ocupe de ellos.</t>
  </si>
  <si>
    <t>ALTA</t>
  </si>
  <si>
    <t>MEDIA</t>
  </si>
  <si>
    <t>BAJA</t>
  </si>
  <si>
    <t>NINGUNA</t>
  </si>
  <si>
    <t>Evaluación del estado de las recomendaciones formuladas en informes de garantía anteriores</t>
  </si>
  <si>
    <t>Sí/No</t>
  </si>
  <si>
    <t>Nombre/referencia del informe de garantía u otra referencia</t>
  </si>
  <si>
    <t>-</t>
  </si>
  <si>
    <t>Resumen de la recomendación</t>
  </si>
  <si>
    <t>Dirigido a:</t>
  </si>
  <si>
    <t>Ninguno</t>
  </si>
  <si>
    <t>Baja</t>
  </si>
  <si>
    <t>Media</t>
  </si>
  <si>
    <t>Alta</t>
  </si>
  <si>
    <t>Comentarios</t>
  </si>
  <si>
    <t>Comentarios generales adicionales (si los hay) sobre las recomendaciones a nivel del proyecto</t>
  </si>
  <si>
    <t>Totales</t>
  </si>
  <si>
    <t>Aparecerá un mensaje a la derecha de este campo de celda si falta algún dato esencial en algún registro.  
Se deben incluir comentarios cuando sea apropiado, pero no se consideran esenciales.</t>
  </si>
  <si>
    <t>Comentarios generales adicionales (si los hay) sobre las recomendaciones de nivel superior</t>
  </si>
  <si>
    <r>
      <t xml:space="preserve">Nivel del PROYECTO: ¿Ha formulado CoST anteriormente recomendaciones relacionadas con este PROYECTO?
</t>
    </r>
    <r>
      <rPr>
        <i/>
        <sz val="11"/>
        <color theme="0" tint="-0.14999847407452621"/>
        <rFont val="Calibri (Body)"/>
      </rPr>
      <t>Responda Sí o No  en la casilla de la derecha.   Si la respuesta es Sí, indique la fecha y el nombre del informe de garantía</t>
    </r>
  </si>
  <si>
    <r>
      <t xml:space="preserve">NIVEL SUPERIOR:    ¿Ha realizado CoST anteriormente recomendaciones más amplias relacionadas con este SECTOR?
</t>
    </r>
    <r>
      <rPr>
        <i/>
        <sz val="11"/>
        <color theme="0" tint="-0.14999847407452621"/>
        <rFont val="Calibri (Body)"/>
      </rPr>
      <t>Responda Sí o No  en el cuadro de la derecha.   Si la respuesta es Sí, indique la fecha y el nombre del informe de garantía</t>
    </r>
  </si>
  <si>
    <t>a</t>
  </si>
  <si>
    <t>Resumen de datos de la Revisión Independiente</t>
  </si>
  <si>
    <t>PROCESO DE ASEGURAMIENTO</t>
  </si>
  <si>
    <t>DATOS INTRODUCIDOS POR:</t>
  </si>
  <si>
    <t>Registro</t>
  </si>
  <si>
    <r>
      <t>Referencia del proyecto 
y nombre</t>
    </r>
    <r>
      <rPr>
        <i/>
        <sz val="10"/>
        <color theme="0"/>
        <rFont val="Arial"/>
        <family val="2"/>
      </rPr>
      <t>(repita las entradas si es necesario)</t>
    </r>
  </si>
  <si>
    <t>Fuente principal de financiación</t>
  </si>
  <si>
    <t>Costo final previsto (USD)</t>
  </si>
  <si>
    <t>Duración final prevista (días)</t>
  </si>
  <si>
    <t>Desviación</t>
  </si>
  <si>
    <t>Más detalles y comentarios</t>
  </si>
  <si>
    <t>Al inicio</t>
  </si>
  <si>
    <t>Durante la Rev. Indep.</t>
  </si>
  <si>
    <t>Costo %</t>
  </si>
  <si>
    <t>Tiempo %</t>
  </si>
  <si>
    <t>Registro (cont.)</t>
  </si>
  <si>
    <t>Referencia y nombre del contrato</t>
  </si>
  <si>
    <t>Áreas de interés</t>
  </si>
  <si>
    <t>(solo para contratos de obras) Datos de empleo desglosados por género</t>
  </si>
  <si>
    <t>¿Participación institucionalizada de la comunidad?</t>
  </si>
  <si>
    <t xml:space="preserve">Medidas de responsabilidad social relacionadas con CoST 
(si las hay) que involucran a los beneficiarios  </t>
  </si>
  <si>
    <t>Área principal
(de la lista desplegable)</t>
  </si>
  <si>
    <t>Área secundaria
(de la lista desplegable)</t>
  </si>
  <si>
    <t>Comentario (incluido «otros» como texto libre)</t>
  </si>
  <si>
    <t>¿Requerido en el contrato?</t>
  </si>
  <si>
    <t>¿Se divulga?</t>
  </si>
  <si>
    <t>Porcentaje de mujeres, si se ha revelado</t>
  </si>
  <si>
    <t>Preparación de proyectos</t>
  </si>
  <si>
    <t>Trabajos del proyecto</t>
  </si>
  <si>
    <t>Vinculada con la garantía</t>
  </si>
  <si>
    <t>Garantía de seguimiento</t>
  </si>
  <si>
    <t>Resultados relevantes</t>
  </si>
  <si>
    <t>En proceso</t>
  </si>
  <si>
    <t>Completo</t>
  </si>
  <si>
    <t>Suspendido</t>
  </si>
  <si>
    <t>Otro (agregar comentario)</t>
  </si>
  <si>
    <t>Planeamiento</t>
  </si>
  <si>
    <t>Diseño</t>
  </si>
  <si>
    <t>Servicios (Consultor)</t>
  </si>
  <si>
    <t>Trabajo (Contratista)</t>
  </si>
  <si>
    <t>Operación &amp; Mantenimiento</t>
  </si>
  <si>
    <t>M&amp;E (Monitoreo &amp; Evaluación)</t>
  </si>
  <si>
    <t>Internacional (Préstamo)</t>
  </si>
  <si>
    <t>Internacional (Grant)</t>
  </si>
  <si>
    <t>Preparación del proyecto</t>
  </si>
  <si>
    <t>Gestión del contrato</t>
  </si>
  <si>
    <t>Gestión de la contratación</t>
  </si>
  <si>
    <t>Seguridad Ocupacional</t>
  </si>
  <si>
    <t>Seguridad (ciudadana/informática)</t>
  </si>
  <si>
    <t>Proceso de gestión de la licitación</t>
  </si>
  <si>
    <t>PROCESO DE REVISIÓN INDEPENDIENTE</t>
  </si>
  <si>
    <t>Entidad contratante</t>
  </si>
  <si>
    <t>Alcance de los trabajos</t>
  </si>
  <si>
    <t>Coste unitario ($/unidad)</t>
  </si>
  <si>
    <t>Tiempo hasta la adjudicación (días)</t>
  </si>
  <si>
    <t>Valor del contrato ($)</t>
  </si>
  <si>
    <t>Costo unitario</t>
  </si>
  <si>
    <t>Descripción del alcance del proyecto</t>
  </si>
  <si>
    <t>Fecha de finalización de la evaluación</t>
  </si>
  <si>
    <t>Fecha de notificación de adjudicación</t>
  </si>
  <si>
    <t>Evaluación de la sostenibilidad económica y financiera</t>
  </si>
  <si>
    <r>
      <t xml:space="preserve">Instrucciones: </t>
    </r>
    <r>
      <rPr>
        <i/>
        <sz val="11"/>
        <color theme="1"/>
        <rFont val="Arial"/>
        <family val="2"/>
      </rPr>
      <t xml:space="preserve"> Introduzca los datos en las celdas pálidas.  Haga clic en las celdas para obtener más instrucciones.</t>
    </r>
    <r>
      <rPr>
        <b/>
        <i/>
        <sz val="11"/>
        <color theme="1"/>
        <rFont val="Arial"/>
        <family val="2"/>
      </rPr>
      <t xml:space="preserve"> </t>
    </r>
    <r>
      <rPr>
        <b/>
        <i/>
        <sz val="11"/>
        <color theme="9" tint="-0.499984740745262"/>
        <rFont val="Arial"/>
        <family val="2"/>
      </rPr>
      <t>Navegue hasta el diccionario de datos desde el panel de control para obtener descripciones detalladas de cada uno de los puntos de datos</t>
    </r>
  </si>
  <si>
    <t>Resumen de la facilidad de acceso y las tasas de divulgación:</t>
  </si>
  <si>
    <t>Evaluación de la sostenibilidad social</t>
  </si>
  <si>
    <t>Empleos generados (implementación)</t>
  </si>
  <si>
    <t>Empleos generados (operación)</t>
  </si>
  <si>
    <t>Resumen de la información sobre Sostenibilidad Económica</t>
  </si>
  <si>
    <t>Facilidad de acceso (%)</t>
  </si>
  <si>
    <t>Resumen de la información sobre Sostenibilidad Social</t>
  </si>
  <si>
    <t>Evaluación de la sostenibilidad institucional</t>
  </si>
  <si>
    <t>Resumen de la información sobre sostenibilidad institucional</t>
  </si>
  <si>
    <t>FINANCIACIÓN CLIMÁTICA INFRAESTRUCTURA</t>
  </si>
  <si>
    <t>Descripción de la fase del ciclo de vida del proyecto</t>
  </si>
  <si>
    <t>Sostenibilidad económica y financiera</t>
  </si>
  <si>
    <t>Sostenibilidad social</t>
  </si>
  <si>
    <t>Sostenibilidad institucional</t>
  </si>
  <si>
    <t>Sostenibilidad medioambiental</t>
  </si>
  <si>
    <t>Financiación climática</t>
  </si>
  <si>
    <t>Elemento IDS</t>
  </si>
  <si>
    <t>Descripción del IDS</t>
  </si>
  <si>
    <t>Identificación</t>
  </si>
  <si>
    <t>Implica la
identificación de necesidades
para un proyecto de infraestructura
y el establecimiento
de las prioridades de
prioridades de desarrollo
selección de proyectos y
asignación de recursos.</t>
  </si>
  <si>
    <t>• Estrategia de contratación</t>
  </si>
  <si>
    <t>Divulgar la evaluación de riesgos de la estrategia de adquisición. Esto suele formar parte de la estrategia de toma de decisiones y probablemente incluya debates sobre las capacidades, el modelo de ejecución y los fundamentos de la decisión de asignación de riesgos. (Por ejemplo, [documento]).</t>
  </si>
  <si>
    <t>• Número de beneficiarios</t>
  </si>
  <si>
    <t>Indique el número de beneficiarios directos e indirectos del proyecto (por ejemplo, directos: [número]; indirectos: «número»). Los beneficiarios son las personas que se benefician directa o indirectamente del proyecto; son el grupo destinatario del proyecto de infraestructura y sus necesidades se abordan mediante la intervención.</t>
  </si>
  <si>
    <t>• Coherencia de las políticas</t>
  </si>
  <si>
    <t>Divulgue la documentación que demuestre que el proyecto forma parte de los planes y políticas existentes o está alineado con ellos, proporcionando más detalles sobre la alineación del proyecto con las políticas. Considere la alineación con:
• Los ODS
• Plan o estrategia nacional
• Plan o estrategia de infraestructura
• Plan o estrategia sectorial
• Plan o estrategia de la entidad adjudicadora
• Acuerdo de París
• Contribuciones determinadas a nivel nacional (NDC)
• Planes nacionales de adaptación
• Marcos/objetivos fiscales a medio plazo
[texto libre]</t>
  </si>
  <si>
    <t>• Objetivo climático</t>
  </si>
  <si>
    <t>Divulgue el principal objetivo climático que aborda el proyecto.
Seleccione de una lista: Por ejemplo:
• Mitigación
• adaptación
• transversal</t>
  </si>
  <si>
    <t>• Diseño inclusivo</t>
  </si>
  <si>
    <t>Aclare si se ha tenido en cuenta el género, las personas con discapacidad y las poblaciones vulnerables y desfavorecidas en el diseño del proyecto (por ejemplo, «texto libre para explicar cómo el diseño cumple los objetivos de inclusión» y documento de apoyo: el diseño del proyecto) y en la ejecución del proyecto (por ejemplo, «texto libre para explicar las prácticas de ejecución orientadas a los objetivos de inclusión» y documento de apoyo: política y procedimientos del contratista).</t>
  </si>
  <si>
    <t>• Solicitudes de libertad de información</t>
  </si>
  <si>
    <t>Divulgue las solicitudes de libertad de información (FoI) que se hayan presentado en relación con el proyecto [por ejemplo, documento]. Tenga en cuenta que las solicitudes de FoI también se conocen como solicitudes de acceso a la información.</t>
  </si>
  <si>
    <t>• Instrumento financiero</t>
  </si>
  <si>
    <t>Divulgue el tipo de instrumento financiero de la lista:
• préstamo
   - concesional
   - no concesional
• subvención
• capital
• garantías</t>
  </si>
  <si>
    <t>• Tierras indígenas</t>
  </si>
  <si>
    <t>Identifique si el proyecto se encuentra ubicado o atraviesa tierras indígenas. Utilice la información de LandMark - Plataforma Global de Tierras Indígenas y Comunitarias en ambas bases de datos Tierras Indígenas Reconocidas por el Gobierno y No Reconocidas por el Gobierno (tenencia consuetudinaria o con reclamación formal de tierras presentada) para divulgar la información.</t>
  </si>
  <si>
    <t>• Respuestas a solicitudes de libertad de información</t>
  </si>
  <si>
    <t>Divulgue las respuestas proporcionadas por las autoridades a las solicitudes de libertad de información (FoI) relacionadas con el proyecto (por ejemplo, [documento]). Tenga en cuenta que las solicitudes de FoI también pueden denominarse solicitudes de acceso a la información.</t>
  </si>
  <si>
    <t>• Transformación climática</t>
  </si>
  <si>
    <t>Aclare la teoría del cambio, la transición sistémica o la transformación que se pretende [texto libre para explicar].</t>
  </si>
  <si>
    <t>• Reuniones de consulta pública</t>
  </si>
  <si>
    <t>Divulgar la celebración de reuniones públicas con las comunidades y los grupos afectados, incluyendo la convocatoria de la reunión, el número de participantes, las fechas y el lugar de celebración de dichas reuniones.</t>
  </si>
  <si>
    <t>• Transparencia en el lobbying</t>
  </si>
  <si>
    <t>Divulgar la celebración de reuniones con grupos de interés, incluyendo el orden del día y las actas de las reuniones, el número de participantes, las fechas y el lugar de celebración de estas reuniones (por ejemplo, Reunión 1 [fecha] [lugar] [número de participantes] [documento], Reunión 2 [fecha] [lugar] [número de participantes] [documento]).</t>
  </si>
  <si>
    <t>• Toma de decisiones sobre financiación climática</t>
  </si>
  <si>
    <t>Identificar quién aprobó la inversión en financiación climática en el país (organización, partido, función).</t>
  </si>
  <si>
    <t>• Presupuesto para compensaciones por expropiación de tierras</t>
  </si>
  <si>
    <t>Divulgar el presupuesto asignado para financiar la compensación por la expropiación de tierras (por ejemplo, [valor]).</t>
  </si>
  <si>
    <t>• Subsectores sostenibles</t>
  </si>
  <si>
    <t>Identificar los subsectores pertinentes relacionados con el alcance del proyecto. Seleccionar de una lista (no exhaustiva):
• Energías renovables
   - Solar
   - Eólica
   - Hidroeléctrica
   - Biomasa
   - Geotérmica
• Gestión del agua y de las aguas residuales
• Transporte
   - Transporte con bajas emisiones de carbono
• Gestión de recursos naturales
   - Protección contra inundaciones
Texto libre para añadir subsectores no mencionados</t>
  </si>
  <si>
    <t>• Contribuciones determinadas a nivel nacional</t>
  </si>
  <si>
    <t>Aclarar cómo se ajusta la inversión a las contribuciones determinadas a nivel nacional del país. [lista de códigos, texto libre para explicar].</t>
  </si>
  <si>
    <t>• Acuerdo de París</t>
  </si>
  <si>
    <t>Aclarar cómo se ajusta la inversión a los compromisos del país en virtud del Acuerdo de París. [lista de códigos, texto libre para explicar].</t>
  </si>
  <si>
    <t>Preparación</t>
  </si>
  <si>
    <t>Implica la
, incluida la
determinación de la
viabilidad en términos
aspectos técnicos, económicos
y sociales, además de
elaboración de
diseños y
especificaciones.</t>
  </si>
  <si>
    <t>• Coste del ciclo de vida</t>
  </si>
  <si>
    <t>Revelar el coste del ciclo de vida del proyecto, que es el coste de un activo a lo largo de su ciclo de vida mientras cumple los requisitos de rendimiento (ISO 15686-5:2017) (por ejemplo, [valor]).</t>
  </si>
  <si>
    <t>• Categoría de impacto medioambiental</t>
  </si>
  <si>
    <t>Indique la categoría que refleja la magnitud del impacto ambiental. Tenga en cuenta lo siguiente para calificar el proyecto:
Categoría A: proyectos con riesgos y/o impactos ambientales o sociales adversos potencialmente significativos que son diversos, irreversibles o sin precedentes.
Categoría B: proyectos con riesgos y/o impactos ambientales o sociales adversos potenciales limitados que son pocos, generalmente específicos del lugar, en gran medida reversibles y fácilmente abordables mediante medidas de mitigación.
Categoría C: proyectos con riesgos y/o impactos ambientales o sociales adversos mínimos o inexistentes.
(Seleccione de una lista: A/B/C - Especifique la lista como la Categorización Ambiental y Social de la CFI).</t>
  </si>
  <si>
    <t>• Beneficiarios</t>
  </si>
  <si>
    <t>Revele quiénes son los beneficiarios de la inversión en financiación climática [texto libre para explicar quiénes son los beneficiarios] y el número de beneficiarios. [Seleccione de la lista: Directos Indirectos]</t>
  </si>
  <si>
    <t>• Metodología de cálculo del coste del ciclo de vida</t>
  </si>
  <si>
    <t>Revele la metodología utilizada para calcular el coste del ciclo de vida. La metodología debe especificar si se incluyen en el cálculo los ingresos y las externalidades, así como la fecha común, la tasa de descuento y el período de análisis utilizados.</t>
  </si>
  <si>
    <t>• Medidas medioambientales</t>
  </si>
  <si>
    <t>Divulgar las medidas adoptadas por el proyecto para mitigar y/o remediar el impacto ambiental (por ejemplo, [texto libre que justifique/explique las medidas adoptadas] y documento).</t>
  </si>
  <si>
    <t>• Importe de las inversiones</t>
  </si>
  <si>
    <t>Divulgue el importe de la inversión en financiación climática [valor, moneda].</t>
  </si>
  <si>
    <t>• Fuente de financiación para la preparación</t>
  </si>
  <si>
    <t>Indique el nombre de la organización o las organizaciones financiadoras o las fuentes de financiación para la preparación, la ejecución y la explotación. Si no se dispone de información para alguna de las etapas, seleccione «[financiación/fuente presupuestaria no especificada]» para la etapa correspondiente en la que no se haya podido identificar la naturaleza de la financiación o la fuente presupuestaria.</t>
  </si>
  <si>
    <t>• Planes de gestión de riesgos</t>
  </si>
  <si>
    <t>Divulgue los planes de gestión de riesgos preparados para el proyecto (por ejemplo, [documento]).</t>
  </si>
  <si>
    <r>
      <t xml:space="preserve">• </t>
    </r>
    <r>
      <rPr>
        <sz val="12"/>
        <color theme="8"/>
        <rFont val="Arial"/>
        <family val="2"/>
      </rPr>
      <t xml:space="preserve">Licencias </t>
    </r>
    <r>
      <rPr>
        <sz val="12"/>
        <color theme="1"/>
        <rFont val="Arial"/>
        <family val="2"/>
      </rPr>
      <t>y exenciones</t>
    </r>
    <r>
      <rPr>
        <sz val="12"/>
        <color theme="1"/>
        <rFont val="Calibri"/>
        <family val="2"/>
        <charset val="1"/>
      </rPr>
      <t xml:space="preserve">medioambientales </t>
    </r>
  </si>
  <si>
    <t>Divulgar todas las exenciones y/o amnistías obtenidas para el proyecto. (Por ejemplo, [documento]). Pueden ser de planificación, medioambientales, de construcción y/o operativas.</t>
  </si>
  <si>
    <t>• Fuente de financiación</t>
  </si>
  <si>
    <t>Divulgue quién proporciona la financiación [parte/organización/función].</t>
  </si>
  <si>
    <t>• Presupuesto para la preparación</t>
  </si>
  <si>
    <t>Especificar el presupuesto asignado para la preparación, la ejecución y la operación. Si no se ha asignado ninguna cantidad para cada una de las etapas, seleccionar la opción «cantidad no asignada» (por ejemplo, preparación [moneda y cantidad], ejecución [moneda y cantidad], operación [moneda y cantidad]).</t>
  </si>
  <si>
    <t>• Área protegida</t>
  </si>
  <si>
    <t>Identifique si el proyecto se encuentra en un área protegida. Utilice la ubicación/coordenadas del proyecto en la WDPA (Base de datos mundial de áreas protegidas) para divulgar la información.</t>
  </si>
  <si>
    <t>• Entidad acreditada por el Fondo Verde para el Clima</t>
  </si>
  <si>
    <t>En el caso de los proyectos financiados por el Fondo Verde para el Clima, divulgue las entidades acreditadas a través de las cuales se accede a los recursos del FVC.</t>
  </si>
  <si>
    <t>• Análisis de costo-beneficio</t>
  </si>
  <si>
    <t>Divulgue el análisis de coste-beneficio del proyecto. Esta información suele formar parte de los documentos de evaluación. (Por ejemplo, [Documento]).</t>
  </si>
  <si>
    <t>• Medidas de conservación</t>
  </si>
  <si>
    <t>Divulgue y proporcione más detalles sobre las medidas adoptadas por el proyecto para proteger y mejorar la biodiversidad. Esto puede incluir, sin limitación, lo siguiente:
•evitar la ubicación ecológica
•zonas de amortiguación para terrenos ecológicos
•soluciones basadas en la naturaleza
•restauración de tierras
•protección del paisaje y los sitios históricos
•gestión de especies invasoras
•gestión del riesgo de mortalidad de la fauna silvestre
•reducción de la pérdida de hábitats
•reducción de la contaminación
•gestión del suelo
•gestión de materiales peligrosos
•otros (explique)</t>
  </si>
  <si>
    <t>• Tipo de entidad acreditada</t>
  </si>
  <si>
    <t>Seleccione de las listas:
• Privado
• Público
• No gubernamental
• subnacional
• Nacional
• Regional
• Internacional</t>
  </si>
  <si>
    <t>• Rentabilidad</t>
  </si>
  <si>
    <t>Resumen del análisis de rentabilidad realizado para el proyecto, junto con las cifras, los cálculos y el estudio de viabilidad que lo respaldan, basado en los resultados previstos o reales de la contratación. Suele incluir consideraciones de economía, eficiencia, eficacia y equidad, y forma parte de los documentos de evaluación. (Por ejemplo, [documento]).</t>
  </si>
  <si>
    <t>• Evaluación del riesgo climático y de desastres</t>
  </si>
  <si>
    <t>Aclarar el tipo de riesgos climáticos y de desastres a los que está expuesto el proyecto (por ejemplo, [documento o texto libre para enumerar y explicar los riesgos]). Esto suele formar parte de los documentos de evaluación.</t>
  </si>
  <si>
    <t>• Costes de preparación del proyecto</t>
  </si>
  <si>
    <t>Revelar las cantidades invertidas en la preparación del proyecto [valor, moneda].</t>
  </si>
  <si>
    <t>• Vida útil de los activos</t>
  </si>
  <si>
    <t>La vida útil prevista del activo una vez finalizado el proyecto. Esto puede proporcionarse como fechas explícitas o como una duración estimada.</t>
  </si>
  <si>
    <t>• Medidas climáticas</t>
  </si>
  <si>
    <t>Aclarar si el diseño del proyecto ha tenido en cuenta medidas de mitigación y/o adaptación al cambio climático, revelando el diseño que demuestra cómo se han incorporado dichas medidas. Esto puede incluir, sin limitación, lo siguiente:
uso de fuentes de energía con menores emisiones uso de materiales con menores emisiones uso de materiales reciclados y reutilizados diseño regenerativo diseño de modernización uso de tecnología de captura de carbono evaluación de fenómenos meteorológicos extremos evaluación de los patrones de precipitación evaluación del aumento de las temperaturas evaluación del aumento del nivel del mar otros (explicar)
Y [Documento]).</t>
  </si>
  <si>
    <t>• Periodo de preparación del proyecto</t>
  </si>
  <si>
    <t>Divulgue las fechas de preparación del proyecto [fecha de inicio, fecha de finalización].</t>
  </si>
  <si>
    <t>• Previsiones presupuestarias</t>
  </si>
  <si>
    <t>En caso de que la ejecución del proyecto sea plurianual, revele la información sobre las proyecciones presupuestarias para todos los años de ejecución (por ejemplo, A1: [moneda e importe], A2: [moneda e importe], etc.).</t>
  </si>
  <si>
    <t>• Previsión de las emisiones de gases de efecto invernadero</t>
  </si>
  <si>
    <t>Divulgue las emisiones de gases de efecto invernadero previstas relacionadas con el proyecto, informando del cálculo, la metodología aplicada y dónde se puede encontrar el cálculo (por ejemplo, [importe] y [texto libre para aclarar la metodología]).</t>
  </si>
  <si>
    <t>• Periodo de aprobación del proyecto</t>
  </si>
  <si>
    <t>Divulgue las fechas de aprobación del proyecto [fecha de presentación, fecha de aprobación].</t>
  </si>
  <si>
    <t>• Proporción de cofinanciación</t>
  </si>
  <si>
    <t>Divulgue la proporción de cofinanciación. Seleccione de una lista para especificar los importes.
Por ejemplo:
Movilizaciones nacionales [valor o NA] Financiación privada [valor o NA]</t>
  </si>
  <si>
    <t>• Condiciones de la financiación climática</t>
  </si>
  <si>
    <t>Esto incluye varios términos financieros:
• vencimiento (años)
• Periodo de gracia (años)
• años de amortización anual del principal (% del principal inicial)
• Interés (%)
• Comisión de servicio (anual)
• Comisión de compromiso (por año)</t>
  </si>
  <si>
    <t>• Eficiencia en materia de carbono</t>
  </si>
  <si>
    <t>Indique el coste por tonelada de CO2 equivalente [valor, moneda].</t>
  </si>
  <si>
    <t>• Beneficios colaterales no relacionados con el clima</t>
  </si>
  <si>
    <t>Identifique los posibles impactos no climáticos que se han tenido en cuenta en la planificación del proyecto. Seleccione de la lista:
• económicos
• sociales
• medioambientales
• empoderamiento de género
[añada texto libre para explicar los beneficios colaterales].</t>
  </si>
  <si>
    <t>Divulgue la celebración de reuniones públicas con las comunidades y los grupos afectados, incluyendo las actas, el número de participantes, las fechas y el lugar de celebración de dichas reuniones (por ejemplo, Reunión 1 [fecha] [lugar] [número de participantes] [documento], Reunión 2 [fecha] [lugar] [número de participantes], [documento]).</t>
  </si>
  <si>
    <t>Gestión de licitaciones</t>
  </si>
  <si>
    <t>Abarca la selección de
contratistas o proveedores
para el proyecto, y la
negociación y firma
de los contratos.</t>
  </si>
  <si>
    <t>• Presupuesto de mano de obra</t>
  </si>
  <si>
    <t>Divulgue la cantidad asignada por el contratista principal para cubrir los costes laborales (por ejemplo, [valor]).</t>
  </si>
  <si>
    <t>• Certificaciones medioambientales</t>
  </si>
  <si>
    <t>Divulgue las certificaciones medioambientales y/o climáticas expedidas a los contratistas y subcontratistas, como la ISO 14001 para la gestión medioambiental (por ejemplo, [documento]).</t>
  </si>
  <si>
    <t>• Certificaciones de salud y seguridad</t>
  </si>
  <si>
    <t>Divulgar las certificaciones relacionadas con el trabajo emitidas en relación con los contratistas y subcontratistas del proyecto, como la ISO 45001 para la salud y la seguridad (por ejemplo, [documento]).</t>
  </si>
  <si>
    <t>• Propiedad efectiva</t>
  </si>
  <si>
    <t>Divulgar los beneficiarios efectivos de los contratistas y proveedores designados en el proyecto (por ejemplo, [nombre, identificador]).</t>
  </si>
  <si>
    <t>• Criterios de sostenibilidad</t>
  </si>
  <si>
    <t>• Certificaciones anticorrupción</t>
  </si>
  <si>
    <t>Divulgar las certificaciones anticorrupción del proyecto, como la norma ISO 37001 sobre sistemas de gestión contra el soborno (por ejemplo, [documento]).</t>
  </si>
  <si>
    <t>Implementación</t>
  </si>
  <si>
    <t>Implica la construcción física
construcción del
proyecto de infraestructura
de acuerdo con los planos
y especificaciones
desarrollados previamente.</t>
  </si>
  <si>
    <t>• Fuente de financiación para la implementación</t>
  </si>
  <si>
    <t>• Implementación inclusiva</t>
  </si>
  <si>
    <t>• Registros de desembolsos</t>
  </si>
  <si>
    <t>Fechas de desembolso según el acuerdo financiero frente a las fechas de desembolso reales [valor, moneda, fecha].</t>
  </si>
  <si>
    <t>• Presupuesto para la implementación</t>
  </si>
  <si>
    <t>• Licencias y exenciones medioambientales</t>
  </si>
  <si>
    <t>• Tipo de seguimiento del proyecto</t>
  </si>
  <si>
    <t>Seleccione de una lista:
• interno
• externo
• mixto</t>
  </si>
  <si>
    <t>• Déficit presupuestario</t>
  </si>
  <si>
    <t>Revele cualquier déficit en el presupuesto asignado (por ejemplo, [moneda e importe] y [texto libre: motivos del déficit de financiación]).</t>
  </si>
  <si>
    <t>• Obligaciones laborales</t>
  </si>
  <si>
    <t>Revele las obligaciones laborales en el contrato de construcción. Esto puede incluir, sin limitación, lo siguiente:
• Salario mínimo
• Horas extras
• Prohibición del trabajo forzoso
• Prohibición del trabajo infantil
• Igualdad de oportunidades
• No discriminación
• Libertad de asociación
• Mecanismo de reclamación
• Trabajo en altura
• Trabajo subterráneo
• Manipulación de materiales/equipos
• Seguimiento de accidentes
• Gestión del tráfico
• Alojamiento
• Equipos de protección
• Otros (explicar)</t>
  </si>
  <si>
    <t>• Supervisión independiente</t>
  </si>
  <si>
    <t>Identifique las entidades que actúan como supervisores independientes del proyecto (por ejemplo, [texto libre]).</t>
  </si>
  <si>
    <t>«Divulgue y proporcione más detalles sobre las medidas adoptadas por el proyecto para proteger y mejorar la biodiversidad. Esto puede incluir, sin limitación, lo siguiente:
•Evitar la ubicación ecológica
• zonas de amortiguación para terrenos ecológicos
• soluciones basadas en la naturaleza
•restauración de tierras
•protección del paisaje y los sitios históricos
•gestión de especies invasoras
•gestión del riesgo de mortalidad de la fauna silvestre
•reducción de la pérdida de hábitats
•reducción de la contaminación
•gestión del suelo
•gestión de materiales peligrosos
•otros (explicar)</t>
  </si>
  <si>
    <t>• Supervisión del rendimiento</t>
  </si>
  <si>
    <t>Divulgar los indicadores clave de rendimiento adoptados por el proyecto (por ejemplo, [texto libre]).</t>
  </si>
  <si>
    <t>• Accidentes laborales</t>
  </si>
  <si>
    <t>Divulgue estadísticas resumidas sobre accidentes y muertes de trabajadores de la construcción, y una explicación de estos sucesos.</t>
  </si>
  <si>
    <t>• Periodo de notificación</t>
  </si>
  <si>
    <t>Puede ser trimestral, anual, semestral, etc. [texto libre].</t>
  </si>
  <si>
    <t>• Ensayos de materiales de construcción</t>
  </si>
  <si>
    <t>Divulgue las pruebas de materiales de construcción realizadas durante la ejecución del proyecto. Esto puede incluir, sin limitación, lo siguiente:
• Asfalto
• Áridos y rocas
• Ladrillos
• Cemento
• Hormigón
• Áridos gruesos y finos
• Albañilería
• Materiales metálicos
• Mortero
• Madera contrachapada
• Madera
• Resina y polímeros
• Tierra
• Piedra
• Otros (explique).
[Texto libre para añadir pruebas no mencionadas]
Documento</t>
  </si>
  <si>
    <t>• Informes de supervisión</t>
  </si>
  <si>
    <t>Divulgar los informes de supervisión. [documento].</t>
  </si>
  <si>
    <t>• Inspecciones de edificios</t>
  </si>
  <si>
    <t>Divulgar las inspecciones de edificios durante la ejecución del proyecto (por ejemplo, [documento]).</t>
  </si>
  <si>
    <t>• Puestos de trabajo generados</t>
  </si>
  <si>
    <t>Divulgar los puestos de trabajo estimados y reales (directos/indirectos) durante la ejecución del proyecto y los puestos de trabajo estimados durante la explotación (por ejemplo, [directos: valor] [indirectos: valor]).</t>
  </si>
  <si>
    <t>• Evaluación independiente</t>
  </si>
  <si>
    <t>Divulgar las auditorías técnicas realizadas al final del proyecto (por ejemplo, [texto libre]).</t>
  </si>
  <si>
    <t>Finalización</t>
  </si>
  <si>
    <t>Incluye la
finalización de las
obras, la aprobación formal
aprobación y entrega
del activo.</t>
  </si>
  <si>
    <t>Operación y     mantenimiento</t>
  </si>
  <si>
    <t>Implica el funcionamiento
funcionamiento y
mantenimiento del
proyecto de infraestructura para
garantizar su
funcionalidad.</t>
  </si>
  <si>
    <t>• Fuente de financiación para el mantenimiento</t>
  </si>
  <si>
    <t>Divulgar los puestos de trabajo reales durante la explotación (por ejemplo, [directos: valor] [indirectos: valor]).</t>
  </si>
  <si>
    <t>• Medición del impacto</t>
  </si>
  <si>
    <t>Aclarar la metodología o el sistema para medir el impacto a largo plazo de la solución del proyecto (por ejemplo, [texto libre]).</t>
  </si>
  <si>
    <t>• Presupuesto para el mantenimiento</t>
  </si>
  <si>
    <t>• Huella de carbono</t>
  </si>
  <si>
    <t>Divulgar la huella de carbono del proyecto, informando del cálculo, la metodología aplicada y dónde se puede encontrar el cálculo. [valor, toneladas equivalentes de CO2, texto libre para describir la metodología utilizada para medir la huella de carbono].</t>
  </si>
  <si>
    <t>• Plan o programa de mantenimiento</t>
  </si>
  <si>
    <t>Esta es la documentación que describe el trabajo para ralentizar el deterioro del activo.</t>
  </si>
  <si>
    <t>Desmantelamiento</t>
  </si>
  <si>
    <t>Implica la transferencia,
la retirada de activos
o la venta de los mismos a otras
o al público.</t>
  </si>
  <si>
    <t>• Planes de desmantelamiento</t>
  </si>
  <si>
    <t>Divulgue los planes de desmantelamiento de los activos del proyecto [documento].</t>
  </si>
  <si>
    <t>• Activos de infraestructura que se van a desmantelar</t>
  </si>
  <si>
    <t>Identificar el activo para su eliminación [texto libre].</t>
  </si>
  <si>
    <t>• Previsión de los costes de desmantelamiento</t>
  </si>
  <si>
    <t>Divulgue los costes previstos de desmantelamiento de los activos del proyecto [valor, moneda].</t>
  </si>
  <si>
    <t>• Periodo de desmantelamiento</t>
  </si>
  <si>
    <t>Fechas previstas de inicio y finalización del desmantelamiento.</t>
  </si>
  <si>
    <t>• Plan de desmantelamiento</t>
  </si>
  <si>
    <t>Divulgar el plan técnico para el desmantelamiento (por ejemplo: [Doc]).</t>
  </si>
  <si>
    <t>• Ahorros por desmantelamiento de carbono</t>
  </si>
  <si>
    <t>Divulgar la evaluación del ahorro de CO2 como resultado del desmantelamiento [valor, toneladas equivalentes de CO2].</t>
  </si>
  <si>
    <t>• Plan de mitigación del desmantelamiento</t>
  </si>
  <si>
    <t>Divulgar el plan de mitigación para las personas y comunidades afectadas por el desmantelamiento (por ejemplo: [Doc]).</t>
  </si>
  <si>
    <t>Evaluación de la sostenibilidad medioambiental</t>
  </si>
  <si>
    <t>Resumen de la información sobre Sostenibilidad Ambiental</t>
  </si>
  <si>
    <t>Supervisión del desempeño</t>
  </si>
  <si>
    <t>Evaluación de la financiación climática</t>
  </si>
  <si>
    <t>Resumen de la información sobre financiación climática</t>
  </si>
  <si>
    <r>
      <t xml:space="preserve">Elemento de datos del proyecto
</t>
    </r>
    <r>
      <rPr>
        <sz val="9"/>
        <color theme="0" tint="-0.14999847407452621"/>
        <rFont val="Arial"/>
        <family val="2"/>
      </rPr>
      <t>(Para más detalle, revise la hoja Diccionario de datos de sostenibilidad)</t>
    </r>
  </si>
  <si>
    <t>Ejemplo de una herramienta de seguimiento del progreso lineal utilizada semanalmente en un proyecto de carretera importante</t>
  </si>
  <si>
    <t>Estaciones (cadenamiento) (km)</t>
  </si>
  <si>
    <t>Tubería</t>
  </si>
  <si>
    <t>Caja</t>
  </si>
  <si>
    <t>Real</t>
  </si>
  <si>
    <t>Puentes</t>
  </si>
  <si>
    <t>Capa de imprimación</t>
  </si>
  <si>
    <t>Base tratada con cemento (CTB)</t>
  </si>
  <si>
    <t>Hormigón asfáltico (AC)</t>
  </si>
  <si>
    <t>COMENTARIOS CLAVE</t>
  </si>
  <si>
    <t>Progreso desde último informe aprobado-&gt;</t>
  </si>
  <si>
    <t>Planificado</t>
  </si>
  <si>
    <t>Alcantarilla</t>
  </si>
  <si>
    <t>Terraplen</t>
  </si>
  <si>
    <t>Espaldones (Arecenes)</t>
  </si>
  <si>
    <t>Acabados</t>
  </si>
  <si>
    <t>(líneas, señales, barreras, etc)</t>
  </si>
  <si>
    <t xml:space="preserve">1.  Se ha mejorado la compactación y el espesor del asfalto.  El tráfico de la construcción circula por la sección aún no aprobada.  </t>
  </si>
  <si>
    <t>2.  El control de calidad más estricto del asfalto ha dado lugar esta semana a tiempos de mezcla más largos en la planta de mezcla y a una mejora del espesor y la compactación del asfalto.</t>
  </si>
  <si>
    <t>3.  Averías frecuentes de la planta de CTB y del equipo de transporte.    *** Estudio de las razones de las diferencias en las propiedades del CTB entre los km 6 y 85</t>
  </si>
  <si>
    <t xml:space="preserve">4.  Bitumino probado in situ.  Los resultados son alentadores, pero la aprobación final dependerá de la coherencia con los resultados de laboratorio de ******* (previstos para mediados de octubre). </t>
  </si>
  <si>
    <t>Discrepancias</t>
  </si>
  <si>
    <t>El contratista informa de 23 km de arcenes, pero no muestra ninguno en su propio gráfico de progreso lineal.   Probablemente se deba a que está a la espera de las pruebas</t>
  </si>
  <si>
    <t>Informes del contratista: 21 pozos de extracción restaurados, de un total de 42.   Informes del consultor: 10 aprobados, de un total de 54, con avances sustanciales en 27</t>
  </si>
  <si>
    <t>El porcentaje de progreso informado por el contratista para cada elemento parece estar redondeado al alza; por ejemplo, un progreso del 58,3 % para CTB se informa como 59 %.</t>
  </si>
  <si>
    <t>5.  Se han observado problemas de seguridad relacionados con el trabajo en altura y la exposición extrema al polvo de cemento.</t>
  </si>
  <si>
    <t>Comentarios narrativos.</t>
  </si>
  <si>
    <t>El progreso se ha visto frenado esta semana debido a averías (CTB), largas distancias de transporte (AC) y la mejora del control de calidad</t>
  </si>
  <si>
    <t>Actividades críticas.</t>
  </si>
  <si>
    <t>CTB y trabajos de pavimentación asfáltica.   El revestimiento de piedra/los desagües revestidos podrían convertirse en críticos si no se acuerda pronto la metodología.</t>
  </si>
  <si>
    <t>Instrucciones para completar:</t>
  </si>
  <si>
    <t xml:space="preserve">a) Los datos relacionados con el progreso alcanzado deben introducirse en las celdas sombreadas como </t>
  </si>
  <si>
    <t xml:space="preserve">b) Para cada actividad, cada celda representa 1 km.   Para reflejar el porcentaje de finalización de cada actividad en cada tramo de 1 km, introduzca una cifra entre 0 (sin progreso) y 1 (completado) </t>
  </si>
  <si>
    <r>
      <t xml:space="preserve">c) </t>
    </r>
    <r>
      <rPr>
        <i/>
        <sz val="8"/>
        <rFont val="Arial"/>
        <family val="2"/>
      </rPr>
      <t>Para realizar comentarios clave relacionados con cadenas específicas, introduzca el número de comentario debajo de la cadena, con referencia cruzada al propio comentario en la sección de comentarios.</t>
    </r>
  </si>
  <si>
    <t xml:space="preserve">d) Las reasignaciones entre alcantarillas rectangulares y alcantarillas tubulares se indican con un </t>
  </si>
  <si>
    <r>
      <t xml:space="preserve">e) </t>
    </r>
    <r>
      <rPr>
        <i/>
        <sz val="8"/>
        <rFont val="Arial"/>
        <family val="2"/>
      </rPr>
      <t xml:space="preserve">CLAVE DE SOMBREADO: </t>
    </r>
  </si>
  <si>
    <t>Obras no requeridas o completadas en virtud de un contrato anterior:</t>
  </si>
  <si>
    <r>
      <t xml:space="preserve">f) </t>
    </r>
    <r>
      <rPr>
        <i/>
        <sz val="8"/>
        <rFont val="Arial"/>
        <family val="2"/>
      </rPr>
      <t>Aparecerán más instrucciones en la esquina superior izquierda de la pantalla cuando se seleccione la celda</t>
    </r>
  </si>
  <si>
    <t>Preparado por:</t>
  </si>
  <si>
    <t>para indicar una alcantarilla que ya no se está proporcionando.</t>
  </si>
  <si>
    <t>Aprobado por:</t>
  </si>
  <si>
    <t>Tasa de producción</t>
  </si>
  <si>
    <t>Anterior</t>
  </si>
  <si>
    <t>km/semana</t>
  </si>
  <si>
    <t>alcantarillas por semana</t>
  </si>
  <si>
    <t>m/semana</t>
  </si>
  <si>
    <t>Progreso acumulado según lo informado</t>
  </si>
  <si>
    <t>Progreso del certificado de pago provisional (IPC) según lo informado</t>
  </si>
  <si>
    <t>Restablecimiento del pozo de extracción según lo informado</t>
  </si>
  <si>
    <t>El progreso de los desagües alineados es el indicado en el informe</t>
  </si>
  <si>
    <t>Aprobado:</t>
  </si>
  <si>
    <t>Fecha del reporte previo:</t>
  </si>
  <si>
    <t>a fecha de:</t>
  </si>
  <si>
    <t>días desde el último reporta</t>
  </si>
  <si>
    <t>Acumulado</t>
  </si>
  <si>
    <t>Este</t>
  </si>
  <si>
    <t>Las otras celdas están bloqueadas y no deben cambiarse.</t>
  </si>
  <si>
    <t>No divulgado</t>
  </si>
  <si>
    <t>Pre Adjudicación</t>
  </si>
  <si>
    <t>Activo</t>
  </si>
  <si>
    <t>Cerrado</t>
  </si>
  <si>
    <t>Supervisión</t>
  </si>
  <si>
    <t>Diseño &amp; Supervisión</t>
  </si>
  <si>
    <t>Diseño &amp; Construcción</t>
  </si>
  <si>
    <t>Obras</t>
  </si>
  <si>
    <t>Público-Privado</t>
  </si>
  <si>
    <t>cuenta llenos con fecha de solicitud</t>
  </si>
  <si>
    <t>cuenta llenos con fecha de recepción</t>
  </si>
  <si>
    <t>Marca cuando están ambos llenos</t>
  </si>
  <si>
    <t>Marca cuando solament 1 fecha está llena</t>
  </si>
  <si>
    <t>Cuenta cuantos tienen ambos llenos</t>
  </si>
  <si>
    <t>Cuenta cuantos tienen solamente uno lleno</t>
  </si>
  <si>
    <t>Implausible (U)</t>
  </si>
  <si>
    <t>Idoneidad del diseño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</si>
</sst>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dd\ mmm\ yy"/>
    <numFmt numFmtId="165" formatCode="[$$-409]#,##0"/>
    <numFmt numFmtId="166" formatCode="m/d/yyyy"/>
    <numFmt numFmtId="167" formatCode="0.0%"/>
    <numFmt numFmtId="168" formatCode="dd\ mmm\ yyyy"/>
    <numFmt numFmtId="169" formatCode="&quot;TRUE&quot;;&quot;TRUE&quot;;&quot;FALSE&quot;"/>
    <numFmt numFmtId="170" formatCode="_(* #,##0.00_);_(* \(#,##0.00\);_(* \-??_);_(@_)"/>
    <numFmt numFmtId="171" formatCode="_-* #,##0_-;\-* #,##0_-;_-* \-??_-;_-@_-"/>
    <numFmt numFmtId="172" formatCode="_-* #,##0.00_-;\-* #,##0.00_-;_-* \-??_-;_-@_-"/>
    <numFmt numFmtId="173" formatCode="0.0"/>
    <numFmt numFmtId="174" formatCode="[$$-540A]#,##0"/>
    <numFmt numFmtId="175" formatCode="0.000"/>
  </numFmts>
  <fonts count="112">
    <font>
      <sz val="12"/>
      <color theme="1"/>
      <name val="Calibri"/>
      <family val="2"/>
      <charset val="1"/>
    </font>
    <font>
      <sz val="10"/>
      <name val="Arial"/>
      <family val="2"/>
    </font>
    <font>
      <sz val="14"/>
      <color theme="1"/>
      <name val="Arial"/>
      <family val="2"/>
      <charset val="1"/>
    </font>
    <font>
      <sz val="12"/>
      <name val="Calibri"/>
      <family val="2"/>
      <charset val="1"/>
    </font>
    <font>
      <b/>
      <sz val="11"/>
      <color rgb="FFFFFFFF"/>
      <name val="Arial"/>
      <family val="2"/>
      <charset val="1"/>
    </font>
    <font>
      <b/>
      <sz val="10"/>
      <color rgb="FFFFFFFF"/>
      <name val="Arial"/>
      <family val="2"/>
      <charset val="1"/>
    </font>
    <font>
      <sz val="11"/>
      <name val="Arial"/>
      <family val="2"/>
      <charset val="1"/>
    </font>
    <font>
      <sz val="11"/>
      <color theme="0"/>
      <name val="Arial"/>
      <family val="2"/>
      <charset val="1"/>
    </font>
    <font>
      <b/>
      <sz val="11"/>
      <color rgb="FFFFCF32"/>
      <name val="Arial"/>
      <family val="2"/>
      <charset val="1"/>
    </font>
    <font>
      <b/>
      <sz val="10"/>
      <color rgb="FFFFCF32"/>
      <name val="Arial"/>
      <family val="2"/>
      <charset val="1"/>
    </font>
    <font>
      <sz val="12"/>
      <color theme="1"/>
      <name val="Arial"/>
      <family val="2"/>
      <charset val="1"/>
    </font>
    <font>
      <sz val="18"/>
      <color theme="1"/>
      <name val="Calibri"/>
      <family val="2"/>
      <charset val="1"/>
    </font>
    <font>
      <sz val="11"/>
      <color theme="1"/>
      <name val="Calibri"/>
      <family val="2"/>
      <charset val="1"/>
    </font>
    <font>
      <sz val="11"/>
      <color theme="1"/>
      <name val="Arial"/>
      <family val="2"/>
      <charset val="1"/>
    </font>
    <font>
      <b/>
      <sz val="16"/>
      <color theme="1"/>
      <name val="Arial"/>
      <family val="2"/>
      <charset val="1"/>
    </font>
    <font>
      <b/>
      <u/>
      <sz val="9"/>
      <color theme="1"/>
      <name val="Calibri"/>
      <family val="2"/>
      <charset val="1"/>
    </font>
    <font>
      <sz val="11"/>
      <color rgb="FFD70000"/>
      <name val="Arial"/>
      <family val="2"/>
      <charset val="1"/>
    </font>
    <font>
      <sz val="11"/>
      <color rgb="FF000000"/>
      <name val="Inherit"/>
      <charset val="1"/>
    </font>
    <font>
      <sz val="11"/>
      <color rgb="FF242424"/>
      <name val="Inherit"/>
      <charset val="1"/>
    </font>
    <font>
      <sz val="11"/>
      <color rgb="FF000000"/>
      <name val="Arial"/>
      <family val="2"/>
      <charset val="1"/>
    </font>
    <font>
      <b/>
      <i/>
      <sz val="11"/>
      <color theme="1"/>
      <name val="Arial"/>
      <family val="2"/>
      <charset val="1"/>
    </font>
    <font>
      <i/>
      <sz val="11"/>
      <color theme="1"/>
      <name val="Arial"/>
      <family val="2"/>
      <charset val="1"/>
    </font>
    <font>
      <b/>
      <sz val="11"/>
      <color rgb="FF2F4247"/>
      <name val="Arial"/>
      <family val="2"/>
      <charset val="1"/>
    </font>
    <font>
      <sz val="8"/>
      <color theme="1"/>
      <name val="Arial"/>
      <family val="2"/>
      <charset val="1"/>
    </font>
    <font>
      <sz val="11"/>
      <color rgb="FFC00000"/>
      <name val="Arial"/>
      <family val="2"/>
      <charset val="1"/>
    </font>
    <font>
      <b/>
      <sz val="10.5"/>
      <color rgb="FF000000"/>
      <name val="Calibri"/>
      <family val="2"/>
      <charset val="1"/>
    </font>
    <font>
      <sz val="10.5"/>
      <color rgb="FF000000"/>
      <name val="Calibri"/>
      <family val="2"/>
      <charset val="1"/>
    </font>
    <font>
      <sz val="11"/>
      <color rgb="FFFFCF32"/>
      <name val="Arial"/>
      <family val="2"/>
      <charset val="1"/>
    </font>
    <font>
      <b/>
      <sz val="14"/>
      <color rgb="FFFFCF32"/>
      <name val="Arial"/>
      <family val="2"/>
      <charset val="1"/>
    </font>
    <font>
      <b/>
      <sz val="16"/>
      <color rgb="FFFFCF32"/>
      <name val="Arial"/>
      <family val="2"/>
      <charset val="1"/>
    </font>
    <font>
      <b/>
      <sz val="18"/>
      <color rgb="FFFFCF32"/>
      <name val="Arial"/>
      <family val="2"/>
      <charset val="1"/>
    </font>
    <font>
      <sz val="9"/>
      <color theme="1"/>
      <name val="Arial"/>
      <family val="2"/>
      <charset val="1"/>
    </font>
    <font>
      <sz val="12"/>
      <color theme="0"/>
      <name val="Calibri"/>
      <family val="2"/>
      <charset val="1"/>
    </font>
    <font>
      <sz val="10"/>
      <color rgb="FF000000"/>
      <name val="Arial"/>
      <family val="2"/>
      <charset val="1"/>
    </font>
    <font>
      <b/>
      <sz val="10"/>
      <color theme="7" tint="0.39988402966399123"/>
      <name val="Arial"/>
      <family val="2"/>
      <charset val="1"/>
    </font>
    <font>
      <b/>
      <sz val="20"/>
      <color rgb="FFFFCF32"/>
      <name val="Arial"/>
      <family val="2"/>
      <charset val="1"/>
    </font>
    <font>
      <b/>
      <u/>
      <sz val="11"/>
      <color theme="1"/>
      <name val="Calibri"/>
      <family val="2"/>
      <charset val="1"/>
    </font>
    <font>
      <sz val="11"/>
      <color theme="0"/>
      <name val="Calibri"/>
      <family val="2"/>
      <charset val="1"/>
    </font>
    <font>
      <sz val="11"/>
      <color rgb="FFFFCF32"/>
      <name val="Calibri"/>
      <family val="2"/>
      <charset val="1"/>
    </font>
    <font>
      <sz val="11"/>
      <color rgb="FFFFFF00"/>
      <name val="Arial"/>
      <family val="2"/>
      <charset val="1"/>
    </font>
    <font>
      <sz val="10"/>
      <color theme="1"/>
      <name val="Arial"/>
      <family val="2"/>
      <charset val="1"/>
    </font>
    <font>
      <sz val="9"/>
      <name val="Arial"/>
      <family val="2"/>
      <charset val="1"/>
    </font>
    <font>
      <sz val="12"/>
      <name val="Arial"/>
      <family val="2"/>
      <charset val="1"/>
    </font>
    <font>
      <sz val="5"/>
      <color rgb="FF808080"/>
      <name val="Arial"/>
      <family val="2"/>
      <charset val="1"/>
    </font>
    <font>
      <b/>
      <sz val="5"/>
      <color rgb="FF808080"/>
      <name val="Arial"/>
      <family val="2"/>
      <charset val="1"/>
    </font>
    <font>
      <b/>
      <sz val="12"/>
      <name val="Arial"/>
      <family val="2"/>
      <charset val="1"/>
    </font>
    <font>
      <sz val="6"/>
      <color rgb="FF808080"/>
      <name val="Arial"/>
      <family val="2"/>
      <charset val="1"/>
    </font>
    <font>
      <sz val="6"/>
      <name val="Arial"/>
      <family val="2"/>
      <charset val="1"/>
    </font>
    <font>
      <b/>
      <sz val="6"/>
      <name val="Arial"/>
      <family val="2"/>
      <charset val="1"/>
    </font>
    <font>
      <b/>
      <sz val="6"/>
      <color rgb="FF808080"/>
      <name val="Arial"/>
      <family val="2"/>
      <charset val="1"/>
    </font>
    <font>
      <sz val="8"/>
      <name val="Arial"/>
      <family val="2"/>
      <charset val="1"/>
    </font>
    <font>
      <i/>
      <sz val="4"/>
      <name val="Arial"/>
      <family val="2"/>
      <charset val="1"/>
    </font>
    <font>
      <sz val="4"/>
      <name val="Arial"/>
      <family val="2"/>
      <charset val="1"/>
    </font>
    <font>
      <sz val="10"/>
      <name val="Arial"/>
      <family val="2"/>
      <charset val="1"/>
    </font>
    <font>
      <sz val="5"/>
      <name val="Arial"/>
      <family val="2"/>
      <charset val="1"/>
    </font>
    <font>
      <sz val="2.5"/>
      <name val="Arial"/>
      <family val="2"/>
      <charset val="1"/>
    </font>
    <font>
      <b/>
      <i/>
      <sz val="4"/>
      <name val="Arial"/>
      <family val="2"/>
      <charset val="1"/>
    </font>
    <font>
      <sz val="3.5"/>
      <name val="Arial"/>
      <family val="2"/>
      <charset val="1"/>
    </font>
    <font>
      <b/>
      <sz val="9"/>
      <name val="Arial"/>
      <family val="2"/>
      <charset val="1"/>
    </font>
    <font>
      <b/>
      <sz val="10"/>
      <name val="Arial"/>
      <family val="2"/>
      <charset val="1"/>
    </font>
    <font>
      <i/>
      <sz val="8"/>
      <name val="Arial"/>
      <family val="2"/>
      <charset val="1"/>
    </font>
    <font>
      <b/>
      <sz val="4"/>
      <name val="Arial"/>
      <family val="2"/>
      <charset val="1"/>
    </font>
    <font>
      <sz val="13"/>
      <color rgb="FF000000"/>
      <name val="Helvetica Neue"/>
      <family val="2"/>
      <charset val="1"/>
    </font>
    <font>
      <sz val="12"/>
      <color rgb="FF404040"/>
      <name val="Arial"/>
      <family val="2"/>
      <charset val="1"/>
    </font>
    <font>
      <sz val="12"/>
      <color theme="1"/>
      <name val="Calibri"/>
      <family val="2"/>
      <charset val="1"/>
    </font>
    <font>
      <b/>
      <sz val="11"/>
      <color theme="0"/>
      <name val="Arial"/>
      <family val="2"/>
    </font>
    <font>
      <sz val="11"/>
      <color theme="0"/>
      <name val="Arial"/>
      <family val="2"/>
    </font>
    <font>
      <sz val="11"/>
      <color theme="1"/>
      <name val="Arial"/>
      <family val="2"/>
    </font>
    <font>
      <i/>
      <sz val="11"/>
      <color theme="0"/>
      <name val="Arial"/>
      <family val="2"/>
    </font>
    <font>
      <i/>
      <sz val="14"/>
      <color rgb="FF7030A0"/>
      <name val="Arial"/>
      <family val="2"/>
    </font>
    <font>
      <sz val="14"/>
      <color theme="0"/>
      <name val="Arial"/>
      <family val="2"/>
    </font>
    <font>
      <b/>
      <sz val="11"/>
      <color rgb="FFFFFFFF"/>
      <name val="Arial"/>
      <family val="2"/>
    </font>
    <font>
      <i/>
      <sz val="11"/>
      <color indexed="9"/>
      <name val="Arial"/>
      <family val="2"/>
    </font>
    <font>
      <b/>
      <sz val="11"/>
      <color rgb="FFFFCF32"/>
      <name val="Arial"/>
      <family val="2"/>
    </font>
    <font>
      <b/>
      <sz val="14"/>
      <color rgb="FFFFFFFF"/>
      <name val="Arial"/>
      <family val="2"/>
    </font>
    <font>
      <b/>
      <sz val="10"/>
      <color rgb="FFFFFFFF"/>
      <name val="Arial"/>
      <family val="2"/>
    </font>
    <font>
      <b/>
      <sz val="12"/>
      <color rgb="FFFFFFFF"/>
      <name val="Arial"/>
      <family val="2"/>
    </font>
    <font>
      <sz val="10"/>
      <color theme="0"/>
      <name val="Arial"/>
      <family val="2"/>
    </font>
    <font>
      <b/>
      <sz val="10"/>
      <color rgb="FFFFCF32"/>
      <name val="Arial"/>
      <family val="2"/>
    </font>
    <font>
      <sz val="18"/>
      <color theme="1"/>
      <name val="Calibri"/>
      <family val="2"/>
      <scheme val="minor"/>
    </font>
    <font>
      <b/>
      <i/>
      <sz val="11"/>
      <color theme="1"/>
      <name val="Arial"/>
      <family val="2"/>
    </font>
    <font>
      <i/>
      <sz val="11"/>
      <color theme="1"/>
      <name val="Arial"/>
      <family val="2"/>
    </font>
    <font>
      <u/>
      <sz val="12"/>
      <color theme="10"/>
      <name val="Calibri"/>
      <family val="2"/>
      <charset val="1"/>
    </font>
    <font>
      <sz val="11"/>
      <color rgb="FF0070C0"/>
      <name val="Arial"/>
      <family val="2"/>
      <charset val="1"/>
    </font>
    <font>
      <sz val="8"/>
      <color theme="1"/>
      <name val="Arial"/>
      <family val="2"/>
    </font>
    <font>
      <b/>
      <sz val="11"/>
      <color rgb="FFFFC000"/>
      <name val="Arial"/>
      <family val="2"/>
    </font>
    <font>
      <sz val="9"/>
      <color theme="1"/>
      <name val="Arial"/>
      <family val="2"/>
    </font>
    <font>
      <sz val="12"/>
      <color theme="1"/>
      <name val="Arial"/>
      <family val="2"/>
    </font>
    <font>
      <sz val="12"/>
      <name val="Calibri"/>
      <family val="2"/>
      <scheme val="minor"/>
    </font>
    <font>
      <sz val="11"/>
      <color theme="0"/>
      <name val="Calibri"/>
      <family val="2"/>
      <scheme val="minor"/>
    </font>
    <font>
      <b/>
      <sz val="11"/>
      <color theme="1"/>
      <name val="Arial"/>
      <family val="2"/>
    </font>
    <font>
      <sz val="11"/>
      <color rgb="FFFFFFFF"/>
      <name val="Arial"/>
      <family val="2"/>
    </font>
    <font>
      <i/>
      <sz val="11"/>
      <color theme="0" tint="-0.14999847407452621"/>
      <name val="Calibri (Body)"/>
    </font>
    <font>
      <i/>
      <sz val="10"/>
      <color theme="0"/>
      <name val="Arial"/>
      <family val="2"/>
    </font>
    <font>
      <sz val="18"/>
      <color theme="1"/>
      <name val="Arial"/>
      <family val="2"/>
    </font>
    <font>
      <b/>
      <i/>
      <sz val="11"/>
      <color theme="9" tint="-0.499984740745262"/>
      <name val="Arial"/>
      <family val="2"/>
    </font>
    <font>
      <sz val="12"/>
      <color theme="1"/>
      <name val="Calibri"/>
      <family val="2"/>
      <scheme val="minor"/>
    </font>
    <font>
      <b/>
      <sz val="12"/>
      <color theme="1"/>
      <name val="Arial"/>
      <family val="2"/>
    </font>
    <font>
      <b/>
      <sz val="12"/>
      <color theme="2"/>
      <name val="Arial"/>
      <family val="2"/>
    </font>
    <font>
      <sz val="12"/>
      <color theme="8"/>
      <name val="Arial"/>
      <family val="2"/>
    </font>
    <font>
      <sz val="9"/>
      <name val="Arial"/>
      <family val="2"/>
    </font>
    <font>
      <sz val="9"/>
      <color theme="0" tint="-0.14999847407452621"/>
      <name val="Arial"/>
      <family val="2"/>
    </font>
    <font>
      <sz val="10"/>
      <color theme="1"/>
      <name val="Calibri"/>
      <family val="2"/>
      <charset val="1"/>
    </font>
    <font>
      <sz val="9"/>
      <color theme="1"/>
      <name val="Calibri"/>
      <family val="2"/>
      <charset val="1"/>
    </font>
    <font>
      <sz val="9"/>
      <color theme="1"/>
      <name val="Calibri"/>
      <family val="2"/>
      <scheme val="minor"/>
    </font>
    <font>
      <b/>
      <sz val="8"/>
      <name val="Arial"/>
      <family val="2"/>
    </font>
    <font>
      <i/>
      <sz val="8"/>
      <name val="Arial"/>
      <family val="2"/>
    </font>
    <font>
      <sz val="8"/>
      <name val="Arial"/>
      <family val="2"/>
    </font>
    <font>
      <sz val="7"/>
      <name val="Arial"/>
      <family val="2"/>
    </font>
    <font>
      <sz val="6"/>
      <name val="Arial"/>
      <family val="2"/>
    </font>
    <font>
      <sz val="10"/>
      <name val="Calibri"/>
      <family val="2"/>
      <charset val="1"/>
    </font>
    <font>
      <b/>
      <sz val="12"/>
      <color theme="1"/>
      <name val="Calibri"/>
      <family val="2"/>
    </font>
  </fonts>
  <fills count="53">
    <fill>
      <patternFill patternType="none"/>
    </fill>
    <fill>
      <patternFill patternType="gray125"/>
    </fill>
    <fill>
      <patternFill patternType="solid">
        <fgColor theme="0" tint="-4.9989318521683403E-2"/>
        <bgColor rgb="FFF0F0F0"/>
      </patternFill>
    </fill>
    <fill>
      <patternFill patternType="solid">
        <fgColor rgb="FF2F4247"/>
        <bgColor rgb="FF385623"/>
      </patternFill>
    </fill>
    <fill>
      <patternFill patternType="solid">
        <fgColor rgb="FF58707B"/>
        <bgColor rgb="FF767171"/>
      </patternFill>
    </fill>
    <fill>
      <patternFill patternType="solid">
        <fgColor theme="9" tint="-0.499984740745262"/>
        <bgColor rgb="FF385623"/>
      </patternFill>
    </fill>
    <fill>
      <patternFill patternType="solid">
        <fgColor rgb="FFD8D9CD"/>
        <bgColor rgb="FFD5D8CE"/>
      </patternFill>
    </fill>
    <fill>
      <patternFill patternType="solid">
        <fgColor theme="0" tint="-0.34998626667073579"/>
        <bgColor rgb="FFD0CECE"/>
      </patternFill>
    </fill>
    <fill>
      <patternFill patternType="solid">
        <fgColor theme="8" tint="0.39988402966399123"/>
        <bgColor rgb="FFD8D9CD"/>
      </patternFill>
    </fill>
    <fill>
      <patternFill patternType="solid">
        <fgColor theme="2" tint="-9.9978637043366805E-2"/>
        <bgColor rgb="FFCCCDC4"/>
      </patternFill>
    </fill>
    <fill>
      <patternFill patternType="solid">
        <fgColor rgb="FFFFFFCC"/>
        <bgColor rgb="FFFFF2CC"/>
      </patternFill>
    </fill>
    <fill>
      <patternFill patternType="solid">
        <fgColor rgb="FFCCCCFF"/>
        <bgColor rgb="FFD0CECE"/>
      </patternFill>
    </fill>
    <fill>
      <patternFill patternType="solid">
        <fgColor rgb="FFC0C0C0"/>
        <bgColor rgb="FFCCCDC4"/>
      </patternFill>
    </fill>
    <fill>
      <patternFill patternType="solid">
        <fgColor rgb="FFCC99FF"/>
        <bgColor rgb="FFADAEAD"/>
      </patternFill>
    </fill>
    <fill>
      <patternFill patternType="solid">
        <fgColor rgb="FFFFFFFF"/>
        <bgColor rgb="FFF2F2F2"/>
      </patternFill>
    </fill>
    <fill>
      <patternFill patternType="solid">
        <fgColor rgb="FFC0C099"/>
        <bgColor rgb="FFC0C0C0"/>
      </patternFill>
    </fill>
    <fill>
      <patternFill patternType="solid">
        <fgColor rgb="FFDDDDDD"/>
        <bgColor rgb="FFD9D9D9"/>
      </patternFill>
    </fill>
    <fill>
      <patternFill patternType="solid">
        <fgColor theme="9" tint="0.39988402966399123"/>
        <bgColor rgb="FFD5D8CE"/>
      </patternFill>
    </fill>
    <fill>
      <patternFill patternType="solid">
        <fgColor theme="0" tint="-0.14999847407452621"/>
        <bgColor rgb="FFDDDDDD"/>
      </patternFill>
    </fill>
    <fill>
      <patternFill patternType="solid">
        <fgColor theme="1" tint="0.34998626667073579"/>
        <bgColor indexed="64"/>
      </patternFill>
    </fill>
    <fill>
      <patternFill patternType="solid">
        <fgColor rgb="FFD8D9CD"/>
        <bgColor indexed="64"/>
      </patternFill>
    </fill>
    <fill>
      <patternFill patternType="solid">
        <fgColor rgb="FFDF515A"/>
        <bgColor indexed="64"/>
      </patternFill>
    </fill>
    <fill>
      <patternFill patternType="solid">
        <fgColor rgb="FF00A1D6"/>
        <bgColor indexed="64"/>
      </patternFill>
    </fill>
    <fill>
      <patternFill patternType="solid">
        <fgColor rgb="FF46AF77"/>
        <bgColor indexed="64"/>
      </patternFill>
    </fill>
    <fill>
      <patternFill patternType="solid">
        <fgColor rgb="FFADAEAD"/>
        <bgColor indexed="64"/>
      </patternFill>
    </fill>
    <fill>
      <patternFill patternType="solid">
        <fgColor rgb="FF2F4247"/>
        <bgColor indexed="64"/>
      </patternFill>
    </fill>
    <fill>
      <patternFill patternType="solid">
        <fgColor rgb="FF58707B"/>
        <bgColor indexed="64"/>
      </patternFill>
    </fill>
    <fill>
      <patternFill patternType="solid">
        <fgColor rgb="FF69B8D0"/>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FFCCCC"/>
        <bgColor rgb="FFD8D9CD"/>
      </patternFill>
    </fill>
    <fill>
      <patternFill patternType="solid">
        <fgColor rgb="FFFFCCCC"/>
        <bgColor rgb="FFD0CECE"/>
      </patternFill>
    </fill>
    <fill>
      <patternFill patternType="solid">
        <fgColor rgb="FFFFCCCC"/>
        <bgColor indexed="64"/>
      </patternFill>
    </fill>
    <fill>
      <patternFill patternType="lightGray">
        <fgColor rgb="FFD0CECE"/>
        <bgColor theme="0" tint="-0.34998626667073579"/>
      </patternFill>
    </fill>
    <fill>
      <patternFill patternType="lightGray">
        <fgColor rgb="FFD3D8C6"/>
        <bgColor theme="0" tint="-0.34998626667073579"/>
      </patternFill>
    </fill>
    <fill>
      <patternFill patternType="lightGray">
        <fgColor theme="1"/>
        <bgColor rgb="FFA2A39A"/>
      </patternFill>
    </fill>
    <fill>
      <patternFill patternType="lightGray">
        <fgColor rgb="FFD8D9CD"/>
        <bgColor theme="2" tint="-0.249977111117893"/>
      </patternFill>
    </fill>
    <fill>
      <patternFill patternType="solid">
        <fgColor theme="4"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indexed="22"/>
        <bgColor indexed="64"/>
      </patternFill>
    </fill>
    <fill>
      <patternFill patternType="lightVertical"/>
    </fill>
    <fill>
      <patternFill patternType="solid">
        <fgColor theme="1" tint="0.499984740745262"/>
        <bgColor indexed="64"/>
      </patternFill>
    </fill>
    <fill>
      <patternFill patternType="solid">
        <fgColor theme="2"/>
        <bgColor indexed="64"/>
      </patternFill>
    </fill>
    <fill>
      <patternFill patternType="solid">
        <fgColor theme="0" tint="-0.14999847407452621"/>
        <bgColor indexed="64"/>
      </patternFill>
    </fill>
    <fill>
      <patternFill patternType="solid">
        <fgColor rgb="FFD8D9CD"/>
        <bgColor rgb="FFD8D9CD"/>
      </patternFill>
    </fill>
    <fill>
      <patternFill patternType="solid">
        <fgColor theme="9" tint="0.79998168889431442"/>
        <bgColor indexed="64"/>
      </patternFill>
    </fill>
    <fill>
      <patternFill patternType="solid">
        <fgColor theme="1" tint="0.499984740745262"/>
        <bgColor rgb="FFD5D8CE"/>
      </patternFill>
    </fill>
  </fills>
  <borders count="357">
    <border>
      <left/>
      <right/>
      <top/>
      <bottom/>
      <diagonal/>
    </border>
    <border>
      <left style="thick">
        <color rgb="FF61A8BD"/>
      </left>
      <right/>
      <top style="thick">
        <color rgb="FF61A8BD"/>
      </top>
      <bottom style="thick">
        <color rgb="FF61A8BD"/>
      </bottom>
      <diagonal/>
    </border>
    <border>
      <left style="thin">
        <color rgb="FF61A8BD"/>
      </left>
      <right/>
      <top style="thick">
        <color rgb="FF61A8BD"/>
      </top>
      <bottom style="thick">
        <color rgb="FF61A8BD"/>
      </bottom>
      <diagonal/>
    </border>
    <border>
      <left/>
      <right style="thick">
        <color rgb="FF61A8BD"/>
      </right>
      <top style="thick">
        <color rgb="FF61A8BD"/>
      </top>
      <bottom style="thick">
        <color rgb="FF61A8BD"/>
      </bottom>
      <diagonal/>
    </border>
    <border>
      <left style="medium">
        <color rgb="FF61A8BD"/>
      </left>
      <right style="thin">
        <color rgb="FF61A8BD"/>
      </right>
      <top style="medium">
        <color rgb="FF61A8BD"/>
      </top>
      <bottom style="medium">
        <color rgb="FF61A8BD"/>
      </bottom>
      <diagonal/>
    </border>
    <border>
      <left style="thin">
        <color rgb="FF61A8BD"/>
      </left>
      <right style="thin">
        <color rgb="FF61A8BD"/>
      </right>
      <top style="medium">
        <color rgb="FF61A8BD"/>
      </top>
      <bottom style="medium">
        <color rgb="FF61A8BD"/>
      </bottom>
      <diagonal/>
    </border>
    <border>
      <left/>
      <right style="thick">
        <color rgb="FF61A8BD"/>
      </right>
      <top/>
      <bottom/>
      <diagonal/>
    </border>
    <border>
      <left style="thick">
        <color rgb="FF61A8BD"/>
      </left>
      <right style="hair">
        <color rgb="FF61A8BD"/>
      </right>
      <top style="thin">
        <color rgb="FF61A8BD"/>
      </top>
      <bottom/>
      <diagonal/>
    </border>
    <border>
      <left style="hair">
        <color rgb="FF61A8BD"/>
      </left>
      <right style="thick">
        <color rgb="FF61A8BD"/>
      </right>
      <top style="thin">
        <color rgb="FF61A8BD"/>
      </top>
      <bottom/>
      <diagonal/>
    </border>
    <border>
      <left style="medium">
        <color rgb="FF61A8BD"/>
      </left>
      <right/>
      <top style="medium">
        <color rgb="FF61A8BD"/>
      </top>
      <bottom style="thin">
        <color rgb="FF61A8BD"/>
      </bottom>
      <diagonal/>
    </border>
    <border>
      <left style="medium">
        <color rgb="FF61A8BD"/>
      </left>
      <right style="hair">
        <color theme="2" tint="-9.9978637043366805E-2"/>
      </right>
      <top style="medium">
        <color rgb="FF61A8BD"/>
      </top>
      <bottom style="hair">
        <color theme="2" tint="-9.9978637043366805E-2"/>
      </bottom>
      <diagonal/>
    </border>
    <border>
      <left style="hair">
        <color theme="2" tint="-9.9978637043366805E-2"/>
      </left>
      <right style="hair">
        <color theme="2" tint="-9.9978637043366805E-2"/>
      </right>
      <top style="medium">
        <color rgb="FF61A8BD"/>
      </top>
      <bottom style="hair">
        <color theme="2" tint="-9.9978637043366805E-2"/>
      </bottom>
      <diagonal/>
    </border>
    <border>
      <left style="hair">
        <color theme="2" tint="-9.9978637043366805E-2"/>
      </left>
      <right style="medium">
        <color rgb="FF61A8BD"/>
      </right>
      <top style="medium">
        <color rgb="FF61A8BD"/>
      </top>
      <bottom style="hair">
        <color theme="2" tint="-9.9978637043366805E-2"/>
      </bottom>
      <diagonal/>
    </border>
    <border>
      <left style="thin">
        <color rgb="FF61A8BD"/>
      </left>
      <right style="thick">
        <color rgb="FF61A8BD"/>
      </right>
      <top/>
      <bottom/>
      <diagonal/>
    </border>
    <border>
      <left style="thick">
        <color rgb="FF61A8BD"/>
      </left>
      <right style="hair">
        <color rgb="FF61A8BD"/>
      </right>
      <top/>
      <bottom style="hair">
        <color rgb="FF61A8BD"/>
      </bottom>
      <diagonal/>
    </border>
    <border>
      <left style="hair">
        <color rgb="FF61A8BD"/>
      </left>
      <right style="thick">
        <color rgb="FF61A8BD"/>
      </right>
      <top/>
      <bottom style="hair">
        <color rgb="FF61A8BD"/>
      </bottom>
      <diagonal/>
    </border>
    <border>
      <left style="medium">
        <color rgb="FF61A8BD"/>
      </left>
      <right/>
      <top style="thin">
        <color rgb="FF61A8BD"/>
      </top>
      <bottom style="thin">
        <color rgb="FF61A8BD"/>
      </bottom>
      <diagonal/>
    </border>
    <border>
      <left style="medium">
        <color rgb="FF61A8BD"/>
      </left>
      <right style="hair">
        <color theme="2" tint="-9.9978637043366805E-2"/>
      </right>
      <top style="hair">
        <color theme="2" tint="-9.9978637043366805E-2"/>
      </top>
      <bottom style="hair">
        <color theme="2" tint="-9.9978637043366805E-2"/>
      </bottom>
      <diagonal/>
    </border>
    <border>
      <left style="hair">
        <color theme="2" tint="-9.9978637043366805E-2"/>
      </left>
      <right style="hair">
        <color theme="2" tint="-9.9978637043366805E-2"/>
      </right>
      <top style="hair">
        <color theme="2" tint="-9.9978637043366805E-2"/>
      </top>
      <bottom style="hair">
        <color theme="2" tint="-9.9978637043366805E-2"/>
      </bottom>
      <diagonal/>
    </border>
    <border>
      <left style="hair">
        <color theme="2" tint="-9.9978637043366805E-2"/>
      </left>
      <right style="medium">
        <color rgb="FF61A8BD"/>
      </right>
      <top style="hair">
        <color theme="2" tint="-9.9978637043366805E-2"/>
      </top>
      <bottom style="hair">
        <color theme="2" tint="-9.9978637043366805E-2"/>
      </bottom>
      <diagonal/>
    </border>
    <border>
      <left style="thin">
        <color rgb="FF61A8BD"/>
      </left>
      <right style="thick">
        <color rgb="FF61A8BD"/>
      </right>
      <top style="thin">
        <color rgb="FF61A8BD"/>
      </top>
      <bottom style="thin">
        <color rgb="FF61A8BD"/>
      </bottom>
      <diagonal/>
    </border>
    <border>
      <left style="medium">
        <color rgb="FF61A8BD"/>
      </left>
      <right/>
      <top style="thin">
        <color rgb="FF61A8BD"/>
      </top>
      <bottom style="medium">
        <color rgb="FF61A8BD"/>
      </bottom>
      <diagonal/>
    </border>
    <border>
      <left style="medium">
        <color rgb="FF61A8BD"/>
      </left>
      <right style="hair">
        <color theme="2" tint="-9.9978637043366805E-2"/>
      </right>
      <top style="hair">
        <color theme="2" tint="-9.9978637043366805E-2"/>
      </top>
      <bottom style="medium">
        <color rgb="FF61A8BD"/>
      </bottom>
      <diagonal/>
    </border>
    <border>
      <left style="hair">
        <color theme="2" tint="-9.9978637043366805E-2"/>
      </left>
      <right style="hair">
        <color theme="2" tint="-9.9978637043366805E-2"/>
      </right>
      <top style="hair">
        <color theme="2" tint="-9.9978637043366805E-2"/>
      </top>
      <bottom style="medium">
        <color rgb="FF61A8BD"/>
      </bottom>
      <diagonal/>
    </border>
    <border>
      <left style="hair">
        <color theme="2" tint="-9.9978637043366805E-2"/>
      </left>
      <right style="medium">
        <color rgb="FF61A8BD"/>
      </right>
      <top style="hair">
        <color theme="2" tint="-9.9978637043366805E-2"/>
      </top>
      <bottom style="medium">
        <color rgb="FF61A8BD"/>
      </bottom>
      <diagonal/>
    </border>
    <border>
      <left style="thin">
        <color rgb="FF61A8BD"/>
      </left>
      <right style="thick">
        <color rgb="FF61A8BD"/>
      </right>
      <top style="thick">
        <color rgb="FF61A8BD"/>
      </top>
      <bottom/>
      <diagonal/>
    </border>
    <border>
      <left style="medium">
        <color theme="9" tint="0.39988402966399123"/>
      </left>
      <right style="hair">
        <color theme="2" tint="-9.9978637043366805E-2"/>
      </right>
      <top style="medium">
        <color theme="9" tint="0.39988402966399123"/>
      </top>
      <bottom style="hair">
        <color theme="2" tint="-9.9978637043366805E-2"/>
      </bottom>
      <diagonal/>
    </border>
    <border>
      <left style="hair">
        <color theme="2" tint="-9.9978637043366805E-2"/>
      </left>
      <right style="hair">
        <color theme="2" tint="-9.9978637043366805E-2"/>
      </right>
      <top style="medium">
        <color theme="9" tint="0.39988402966399123"/>
      </top>
      <bottom style="hair">
        <color theme="2" tint="-9.9978637043366805E-2"/>
      </bottom>
      <diagonal/>
    </border>
    <border>
      <left style="hair">
        <color theme="2" tint="-9.9978637043366805E-2"/>
      </left>
      <right style="medium">
        <color theme="9" tint="0.39979247413556324"/>
      </right>
      <top style="medium">
        <color theme="9" tint="0.39988402966399123"/>
      </top>
      <bottom style="hair">
        <color theme="2" tint="-9.9978637043366805E-2"/>
      </bottom>
      <diagonal/>
    </border>
    <border>
      <left style="medium">
        <color theme="9" tint="0.39988402966399123"/>
      </left>
      <right style="hair">
        <color theme="2" tint="-9.9978637043366805E-2"/>
      </right>
      <top style="hair">
        <color theme="2" tint="-9.9978637043366805E-2"/>
      </top>
      <bottom style="hair">
        <color theme="2" tint="-9.9978637043366805E-2"/>
      </bottom>
      <diagonal/>
    </border>
    <border>
      <left style="hair">
        <color theme="2" tint="-9.9978637043366805E-2"/>
      </left>
      <right style="medium">
        <color theme="9" tint="0.39979247413556324"/>
      </right>
      <top style="hair">
        <color theme="2" tint="-9.9978637043366805E-2"/>
      </top>
      <bottom style="hair">
        <color theme="2" tint="-9.9978637043366805E-2"/>
      </bottom>
      <diagonal/>
    </border>
    <border>
      <left style="medium">
        <color theme="9" tint="0.39988402966399123"/>
      </left>
      <right style="hair">
        <color theme="2" tint="-9.9978637043366805E-2"/>
      </right>
      <top style="hair">
        <color theme="2" tint="-9.9978637043366805E-2"/>
      </top>
      <bottom style="medium">
        <color theme="9" tint="0.39979247413556324"/>
      </bottom>
      <diagonal/>
    </border>
    <border>
      <left style="hair">
        <color theme="2" tint="-9.9978637043366805E-2"/>
      </left>
      <right style="hair">
        <color theme="2" tint="-9.9978637043366805E-2"/>
      </right>
      <top style="hair">
        <color theme="2" tint="-9.9978637043366805E-2"/>
      </top>
      <bottom style="medium">
        <color theme="9" tint="0.39979247413556324"/>
      </bottom>
      <diagonal/>
    </border>
    <border>
      <left style="hair">
        <color theme="2" tint="-9.9978637043366805E-2"/>
      </left>
      <right style="medium">
        <color theme="9" tint="0.39979247413556324"/>
      </right>
      <top style="hair">
        <color theme="2" tint="-9.9978637043366805E-2"/>
      </top>
      <bottom style="medium">
        <color theme="9" tint="0.39979247413556324"/>
      </bottom>
      <diagonal/>
    </border>
    <border>
      <left style="thick">
        <color rgb="FF61A8BD"/>
      </left>
      <right/>
      <top/>
      <bottom/>
      <diagonal/>
    </border>
    <border>
      <left/>
      <right style="thin">
        <color rgb="FF61A8BD"/>
      </right>
      <top/>
      <bottom/>
      <diagonal/>
    </border>
    <border>
      <left style="thick">
        <color rgb="FF61A8BD"/>
      </left>
      <right style="thick">
        <color rgb="FF61A8BD"/>
      </right>
      <top style="thick">
        <color rgb="FF61A8BD"/>
      </top>
      <bottom style="thick">
        <color rgb="FF61A8BD"/>
      </bottom>
      <diagonal/>
    </border>
    <border>
      <left style="thin">
        <color rgb="FF61A8BD"/>
      </left>
      <right/>
      <top style="thin">
        <color rgb="FF61A8BD"/>
      </top>
      <bottom style="thin">
        <color rgb="FF61A8BD"/>
      </bottom>
      <diagonal/>
    </border>
    <border>
      <left style="thick">
        <color rgb="FF61A8BD"/>
      </left>
      <right/>
      <top style="thick">
        <color rgb="FF61A8BD"/>
      </top>
      <bottom style="thin">
        <color rgb="FF61A8BD"/>
      </bottom>
      <diagonal/>
    </border>
    <border>
      <left style="thick">
        <color rgb="FF61A8BD"/>
      </left>
      <right style="thin">
        <color rgb="FF61A8BD"/>
      </right>
      <top style="thick">
        <color rgb="FF61A8BD"/>
      </top>
      <bottom/>
      <diagonal/>
    </border>
    <border>
      <left style="thick">
        <color rgb="FF61A8BD"/>
      </left>
      <right style="thin">
        <color rgb="FF61A8BD"/>
      </right>
      <top style="thin">
        <color rgb="FF61A8BD"/>
      </top>
      <bottom style="thick">
        <color rgb="FF61A8BD"/>
      </bottom>
      <diagonal/>
    </border>
    <border>
      <left/>
      <right/>
      <top style="thin">
        <color rgb="FF61A8BD"/>
      </top>
      <bottom style="thick">
        <color rgb="FF61A8BD"/>
      </bottom>
      <diagonal/>
    </border>
    <border>
      <left/>
      <right style="thick">
        <color rgb="FF61A8BD"/>
      </right>
      <top style="thin">
        <color rgb="FF61A8BD"/>
      </top>
      <bottom style="thick">
        <color rgb="FF61A8BD"/>
      </bottom>
      <diagonal/>
    </border>
    <border>
      <left/>
      <right/>
      <top style="thin">
        <color rgb="FF61A8BD"/>
      </top>
      <bottom/>
      <diagonal/>
    </border>
    <border>
      <left style="thick">
        <color rgb="FF61A8BD"/>
      </left>
      <right style="thin">
        <color rgb="FF61A8BD"/>
      </right>
      <top style="thin">
        <color rgb="FF61A8BD"/>
      </top>
      <bottom/>
      <diagonal/>
    </border>
    <border>
      <left style="thin">
        <color rgb="FF61A8BD"/>
      </left>
      <right style="thick">
        <color rgb="FF61A8BD"/>
      </right>
      <top style="thin">
        <color rgb="FF61A8BD"/>
      </top>
      <bottom/>
      <diagonal/>
    </border>
    <border>
      <left style="thin">
        <color rgb="FF61A8BD"/>
      </left>
      <right style="thin">
        <color rgb="FF61A8BD"/>
      </right>
      <top/>
      <bottom/>
      <diagonal/>
    </border>
    <border>
      <left style="thin">
        <color rgb="FF61A8BD"/>
      </left>
      <right/>
      <top/>
      <bottom/>
      <diagonal/>
    </border>
    <border>
      <left style="thin">
        <color rgb="FF61A8BD"/>
      </left>
      <right style="thick">
        <color rgb="FF61A8BD"/>
      </right>
      <top style="medium">
        <color rgb="FF61A8BD"/>
      </top>
      <bottom style="thin">
        <color rgb="FF61A8BD"/>
      </bottom>
      <diagonal/>
    </border>
    <border>
      <left style="hair">
        <color rgb="FF61A8BD"/>
      </left>
      <right style="hair">
        <color rgb="FF61A8BD"/>
      </right>
      <top/>
      <bottom style="hair">
        <color rgb="FF61A8BD"/>
      </bottom>
      <diagonal/>
    </border>
    <border>
      <left style="hair">
        <color rgb="FF61A8BD"/>
      </left>
      <right/>
      <top/>
      <bottom style="hair">
        <color rgb="FF61A8BD"/>
      </bottom>
      <diagonal/>
    </border>
    <border>
      <left style="hair">
        <color rgb="FF61A8BD"/>
      </left>
      <right style="hair">
        <color rgb="FF61A8BD"/>
      </right>
      <top style="medium">
        <color rgb="FF61A8BD"/>
      </top>
      <bottom style="hair">
        <color rgb="FF61A8BD"/>
      </bottom>
      <diagonal/>
    </border>
    <border>
      <left style="hair">
        <color rgb="FF61A8BD"/>
      </left>
      <right style="thick">
        <color rgb="FF61A8BD"/>
      </right>
      <top style="medium">
        <color rgb="FF61A8BD"/>
      </top>
      <bottom style="hair">
        <color rgb="FF61A8BD"/>
      </bottom>
      <diagonal/>
    </border>
    <border>
      <left style="hair">
        <color rgb="FF61A8BD"/>
      </left>
      <right/>
      <top style="medium">
        <color rgb="FF61A8BD"/>
      </top>
      <bottom style="hair">
        <color rgb="FF61A8BD"/>
      </bottom>
      <diagonal/>
    </border>
    <border>
      <left style="thick">
        <color rgb="FF61A8BD"/>
      </left>
      <right style="hair">
        <color rgb="FF61A8BD"/>
      </right>
      <top style="hair">
        <color rgb="FF61A8BD"/>
      </top>
      <bottom style="hair">
        <color rgb="FF61A8BD"/>
      </bottom>
      <diagonal/>
    </border>
    <border>
      <left style="hair">
        <color rgb="FF61A8BD"/>
      </left>
      <right style="hair">
        <color rgb="FF61A8BD"/>
      </right>
      <top style="hair">
        <color rgb="FF61A8BD"/>
      </top>
      <bottom style="hair">
        <color rgb="FF61A8BD"/>
      </bottom>
      <diagonal/>
    </border>
    <border>
      <left style="hair">
        <color rgb="FF61A8BD"/>
      </left>
      <right style="thick">
        <color rgb="FF61A8BD"/>
      </right>
      <top style="hair">
        <color rgb="FF61A8BD"/>
      </top>
      <bottom style="hair">
        <color rgb="FF61A8BD"/>
      </bottom>
      <diagonal/>
    </border>
    <border>
      <left style="hair">
        <color rgb="FF61A8BD"/>
      </left>
      <right/>
      <top style="hair">
        <color rgb="FF61A8BD"/>
      </top>
      <bottom style="hair">
        <color rgb="FF61A8BD"/>
      </bottom>
      <diagonal/>
    </border>
    <border>
      <left style="thin">
        <color rgb="FF61A8BD"/>
      </left>
      <right style="thick">
        <color rgb="FF61A8BD"/>
      </right>
      <top style="thin">
        <color rgb="FF61A8BD"/>
      </top>
      <bottom style="thick">
        <color rgb="FF61A8BD"/>
      </bottom>
      <diagonal/>
    </border>
    <border>
      <left style="thick">
        <color rgb="FF61A8BD"/>
      </left>
      <right style="hair">
        <color rgb="FF61A8BD"/>
      </right>
      <top style="hair">
        <color rgb="FF61A8BD"/>
      </top>
      <bottom style="thick">
        <color rgb="FF61A8BD"/>
      </bottom>
      <diagonal/>
    </border>
    <border>
      <left style="hair">
        <color rgb="FF61A8BD"/>
      </left>
      <right style="hair">
        <color rgb="FF61A8BD"/>
      </right>
      <top style="hair">
        <color rgb="FF61A8BD"/>
      </top>
      <bottom style="thick">
        <color rgb="FF61A8BD"/>
      </bottom>
      <diagonal/>
    </border>
    <border>
      <left style="hair">
        <color rgb="FF61A8BD"/>
      </left>
      <right style="thick">
        <color rgb="FF61A8BD"/>
      </right>
      <top style="hair">
        <color rgb="FF61A8BD"/>
      </top>
      <bottom style="thick">
        <color rgb="FF61A8BD"/>
      </bottom>
      <diagonal/>
    </border>
    <border>
      <left style="hair">
        <color rgb="FF61A8BD"/>
      </left>
      <right/>
      <top style="hair">
        <color rgb="FF61A8BD"/>
      </top>
      <bottom style="thick">
        <color rgb="FF61A8BD"/>
      </bottom>
      <diagonal/>
    </border>
    <border>
      <left style="thin">
        <color rgb="FF61A8BD"/>
      </left>
      <right style="thick">
        <color rgb="FF61A8BD"/>
      </right>
      <top/>
      <bottom style="thin">
        <color rgb="FF61A8BD"/>
      </bottom>
      <diagonal/>
    </border>
    <border>
      <left style="hair">
        <color rgb="FF61A8BD"/>
      </left>
      <right style="hair">
        <color rgb="FF61A8BD"/>
      </right>
      <top style="hair">
        <color rgb="FF61A8BD"/>
      </top>
      <bottom/>
      <diagonal/>
    </border>
    <border>
      <left style="hair">
        <color rgb="FF61A8BD"/>
      </left>
      <right style="thick">
        <color rgb="FF61A8BD"/>
      </right>
      <top style="hair">
        <color rgb="FF61A8BD"/>
      </top>
      <bottom/>
      <diagonal/>
    </border>
    <border>
      <left style="thin">
        <color rgb="FF61A8BD"/>
      </left>
      <right style="thick">
        <color rgb="FF61A8BD"/>
      </right>
      <top style="thick">
        <color rgb="FF61A8BD"/>
      </top>
      <bottom style="thin">
        <color rgb="FF61A8BD"/>
      </bottom>
      <diagonal/>
    </border>
    <border>
      <left style="hair">
        <color rgb="FF61A8BD"/>
      </left>
      <right style="hair">
        <color rgb="FF61A8BD"/>
      </right>
      <top style="thick">
        <color rgb="FF61A8BD"/>
      </top>
      <bottom style="hair">
        <color rgb="FF61A8BD"/>
      </bottom>
      <diagonal/>
    </border>
    <border>
      <left style="hair">
        <color rgb="FF61A8BD"/>
      </left>
      <right style="thick">
        <color rgb="FF61A8BD"/>
      </right>
      <top style="thick">
        <color rgb="FF61A8BD"/>
      </top>
      <bottom style="hair">
        <color rgb="FF61A8BD"/>
      </bottom>
      <diagonal/>
    </border>
    <border>
      <left/>
      <right style="thick">
        <color rgb="FF61A8BD"/>
      </right>
      <top style="thick">
        <color rgb="FF61A8BD"/>
      </top>
      <bottom style="thin">
        <color rgb="FF61A8BD"/>
      </bottom>
      <diagonal/>
    </border>
    <border>
      <left style="medium">
        <color rgb="FF61A8BD"/>
      </left>
      <right/>
      <top style="thick">
        <color rgb="FF61A8BD"/>
      </top>
      <bottom style="thin">
        <color rgb="FF61A8BD"/>
      </bottom>
      <diagonal/>
    </border>
    <border>
      <left/>
      <right style="thin">
        <color rgb="FF61A8BD"/>
      </right>
      <top style="thin">
        <color rgb="FF61A8BD"/>
      </top>
      <bottom/>
      <diagonal/>
    </border>
    <border>
      <left style="thin">
        <color rgb="FF61A8BD"/>
      </left>
      <right style="thin">
        <color rgb="FF61A8BD"/>
      </right>
      <top style="thin">
        <color rgb="FF61A8BD"/>
      </top>
      <bottom/>
      <diagonal/>
    </border>
    <border>
      <left style="thin">
        <color rgb="FF61A8BD"/>
      </left>
      <right/>
      <top style="thin">
        <color rgb="FF61A8BD"/>
      </top>
      <bottom/>
      <diagonal/>
    </border>
    <border>
      <left style="thick">
        <color rgb="FF61A8BD"/>
      </left>
      <right/>
      <top/>
      <bottom style="thick">
        <color rgb="FF61A8BD"/>
      </bottom>
      <diagonal/>
    </border>
    <border>
      <left/>
      <right style="thin">
        <color rgb="FF61A8BD"/>
      </right>
      <top/>
      <bottom style="thick">
        <color rgb="FF61A8BD"/>
      </bottom>
      <diagonal/>
    </border>
    <border>
      <left style="thick">
        <color rgb="FF61A8BD"/>
      </left>
      <right/>
      <top/>
      <bottom style="thin">
        <color rgb="FF61A8BD"/>
      </bottom>
      <diagonal/>
    </border>
    <border>
      <left style="medium">
        <color rgb="FF61A8BD"/>
      </left>
      <right/>
      <top style="medium">
        <color rgb="FF61A8BD"/>
      </top>
      <bottom style="medium">
        <color rgb="FF61A8BD"/>
      </bottom>
      <diagonal/>
    </border>
    <border>
      <left style="medium">
        <color rgb="FF61A8BD"/>
      </left>
      <right style="thin">
        <color rgb="FF61A8BD"/>
      </right>
      <top style="medium">
        <color rgb="FF61A8BD"/>
      </top>
      <bottom/>
      <diagonal/>
    </border>
    <border>
      <left style="thin">
        <color rgb="FF61A8BD"/>
      </left>
      <right/>
      <top style="medium">
        <color rgb="FF61A8BD"/>
      </top>
      <bottom style="thin">
        <color rgb="FF61A8BD"/>
      </bottom>
      <diagonal/>
    </border>
    <border>
      <left style="thick">
        <color rgb="FF61A8BD"/>
      </left>
      <right/>
      <top style="thick">
        <color rgb="FF61A8BD"/>
      </top>
      <bottom style="hair">
        <color rgb="FF61A8BD"/>
      </bottom>
      <diagonal/>
    </border>
    <border>
      <left style="medium">
        <color rgb="FF61A8BD"/>
      </left>
      <right style="hair">
        <color rgb="FF61A8BD"/>
      </right>
      <top style="thick">
        <color rgb="FF61A8BD"/>
      </top>
      <bottom style="hair">
        <color rgb="FF61A8BD"/>
      </bottom>
      <diagonal/>
    </border>
    <border>
      <left style="hair">
        <color rgb="FF61A8BD"/>
      </left>
      <right style="medium">
        <color rgb="FF61A8BD"/>
      </right>
      <top style="thick">
        <color rgb="FF61A8BD"/>
      </top>
      <bottom style="hair">
        <color rgb="FF61A8BD"/>
      </bottom>
      <diagonal/>
    </border>
    <border>
      <left style="thin">
        <color rgb="FF61A8BD"/>
      </left>
      <right style="medium">
        <color rgb="FF61A8BD"/>
      </right>
      <top style="thin">
        <color rgb="FF61A8BD"/>
      </top>
      <bottom style="thin">
        <color rgb="FF61A8BD"/>
      </bottom>
      <diagonal/>
    </border>
    <border>
      <left style="medium">
        <color rgb="FF61A8BD"/>
      </left>
      <right style="hair">
        <color rgb="FF61A8BD"/>
      </right>
      <top style="hair">
        <color rgb="FF61A8BD"/>
      </top>
      <bottom style="hair">
        <color rgb="FF61A8BD"/>
      </bottom>
      <diagonal/>
    </border>
    <border>
      <left style="hair">
        <color rgb="FF61A8BD"/>
      </left>
      <right style="medium">
        <color rgb="FF61A8BD"/>
      </right>
      <top style="hair">
        <color rgb="FF61A8BD"/>
      </top>
      <bottom style="hair">
        <color rgb="FF61A8BD"/>
      </bottom>
      <diagonal/>
    </border>
    <border>
      <left style="medium">
        <color rgb="FF61A8BD"/>
      </left>
      <right/>
      <top/>
      <bottom/>
      <diagonal/>
    </border>
    <border>
      <left style="medium">
        <color rgb="FF61A8BD"/>
      </left>
      <right style="hair">
        <color rgb="FF61A8BD"/>
      </right>
      <top style="hair">
        <color rgb="FF61A8BD"/>
      </top>
      <bottom style="thick">
        <color rgb="FF61A8BD"/>
      </bottom>
      <diagonal/>
    </border>
    <border>
      <left style="hair">
        <color rgb="FF61A8BD"/>
      </left>
      <right style="medium">
        <color rgb="FF61A8BD"/>
      </right>
      <top style="hair">
        <color rgb="FF61A8BD"/>
      </top>
      <bottom style="thick">
        <color rgb="FF61A8BD"/>
      </bottom>
      <diagonal/>
    </border>
    <border>
      <left style="medium">
        <color rgb="FF61A8BD"/>
      </left>
      <right/>
      <top/>
      <bottom style="medium">
        <color rgb="FF61A8BD"/>
      </bottom>
      <diagonal/>
    </border>
    <border>
      <left/>
      <right style="thin">
        <color rgb="FF61A8BD"/>
      </right>
      <top/>
      <bottom style="medium">
        <color rgb="FF61A8BD"/>
      </bottom>
      <diagonal/>
    </border>
    <border>
      <left style="thin">
        <color rgb="FF61A8BD"/>
      </left>
      <right/>
      <top style="thin">
        <color rgb="FF61A8BD"/>
      </top>
      <bottom style="medium">
        <color rgb="FF61A8BD"/>
      </bottom>
      <diagonal/>
    </border>
    <border>
      <left/>
      <right style="thin">
        <color rgb="FF61A8BD"/>
      </right>
      <top style="thick">
        <color rgb="FF61A8BD"/>
      </top>
      <bottom style="thin">
        <color rgb="FF61A8BD"/>
      </bottom>
      <diagonal/>
    </border>
    <border>
      <left style="thin">
        <color rgb="FF61A8BD"/>
      </left>
      <right style="thin">
        <color rgb="FF61A8BD"/>
      </right>
      <top style="thick">
        <color rgb="FF61A8BD"/>
      </top>
      <bottom style="thin">
        <color rgb="FF61A8BD"/>
      </bottom>
      <diagonal/>
    </border>
    <border>
      <left/>
      <right/>
      <top style="hair">
        <color rgb="FF61A8BD"/>
      </top>
      <bottom style="hair">
        <color rgb="FF61A8BD"/>
      </bottom>
      <diagonal/>
    </border>
    <border>
      <left/>
      <right style="hair">
        <color rgb="FF61A8BD"/>
      </right>
      <top/>
      <bottom style="thick">
        <color rgb="FF61A8BD"/>
      </bottom>
      <diagonal/>
    </border>
    <border>
      <left style="thin">
        <color rgb="FF61A8BD"/>
      </left>
      <right/>
      <top/>
      <bottom style="thin">
        <color rgb="FF61A8BD"/>
      </bottom>
      <diagonal/>
    </border>
    <border>
      <left style="thick">
        <color rgb="FF61A8BD"/>
      </left>
      <right style="thin">
        <color rgb="FF61A8BD"/>
      </right>
      <top style="thin">
        <color rgb="FF61A8BD"/>
      </top>
      <bottom style="thin">
        <color rgb="FF61A8BD"/>
      </bottom>
      <diagonal/>
    </border>
    <border>
      <left style="thin">
        <color rgb="FF61A8BD"/>
      </left>
      <right style="thin">
        <color rgb="FF61A8BD"/>
      </right>
      <top style="thin">
        <color rgb="FF61A8BD"/>
      </top>
      <bottom style="thin">
        <color rgb="FF61A8BD"/>
      </bottom>
      <diagonal/>
    </border>
    <border>
      <left style="thick">
        <color rgb="FF61A8BD"/>
      </left>
      <right/>
      <top style="hair">
        <color rgb="FF61A8BD"/>
      </top>
      <bottom style="hair">
        <color rgb="FF61A8BD"/>
      </bottom>
      <diagonal/>
    </border>
    <border>
      <left/>
      <right style="thick">
        <color rgb="FF61A8BD"/>
      </right>
      <top style="hair">
        <color rgb="FF61A8BD"/>
      </top>
      <bottom style="hair">
        <color rgb="FF61A8BD"/>
      </bottom>
      <diagonal/>
    </border>
    <border>
      <left style="thick">
        <color rgb="FF61A8BD"/>
      </left>
      <right/>
      <top style="hair">
        <color rgb="FF61A8BD"/>
      </top>
      <bottom style="thick">
        <color rgb="FF61A8BD"/>
      </bottom>
      <diagonal/>
    </border>
    <border>
      <left/>
      <right/>
      <top style="hair">
        <color rgb="FF61A8BD"/>
      </top>
      <bottom style="thick">
        <color rgb="FF61A8BD"/>
      </bottom>
      <diagonal/>
    </border>
    <border>
      <left/>
      <right style="thick">
        <color rgb="FF61A8BD"/>
      </right>
      <top style="hair">
        <color rgb="FF61A8BD"/>
      </top>
      <bottom style="thick">
        <color rgb="FF61A8BD"/>
      </bottom>
      <diagonal/>
    </border>
    <border>
      <left style="thick">
        <color theme="9" tint="0.39979247413556324"/>
      </left>
      <right/>
      <top style="thick">
        <color theme="9" tint="0.39979247413556324"/>
      </top>
      <bottom/>
      <diagonal/>
    </border>
    <border>
      <left style="hair">
        <color rgb="FF61A8BD"/>
      </left>
      <right/>
      <top style="thick">
        <color theme="9" tint="0.39979247413556324"/>
      </top>
      <bottom/>
      <diagonal/>
    </border>
    <border>
      <left style="hair">
        <color rgb="FF61A8BD"/>
      </left>
      <right style="thick">
        <color theme="9" tint="0.39988402966399123"/>
      </right>
      <top style="thick">
        <color theme="9" tint="0.39979247413556324"/>
      </top>
      <bottom/>
      <diagonal/>
    </border>
    <border>
      <left style="thick">
        <color theme="9" tint="0.39979247413556324"/>
      </left>
      <right/>
      <top style="thick">
        <color theme="9" tint="0.39988402966399123"/>
      </top>
      <bottom style="hair">
        <color rgb="FF61A8BD"/>
      </bottom>
      <diagonal/>
    </border>
    <border>
      <left style="hair">
        <color rgb="FF61A8BD"/>
      </left>
      <right/>
      <top style="thick">
        <color theme="9" tint="0.39988402966399123"/>
      </top>
      <bottom style="hair">
        <color rgb="FF61A8BD"/>
      </bottom>
      <diagonal/>
    </border>
    <border>
      <left style="hair">
        <color rgb="FF61A8BD"/>
      </left>
      <right style="thick">
        <color theme="9" tint="0.39988402966399123"/>
      </right>
      <top style="thick">
        <color theme="9" tint="0.39988402966399123"/>
      </top>
      <bottom style="hair">
        <color rgb="FF61A8BD"/>
      </bottom>
      <diagonal/>
    </border>
    <border>
      <left style="thick">
        <color theme="9" tint="0.39979247413556324"/>
      </left>
      <right/>
      <top style="hair">
        <color rgb="FF61A8BD"/>
      </top>
      <bottom style="hair">
        <color rgb="FF61A8BD"/>
      </bottom>
      <diagonal/>
    </border>
    <border>
      <left style="hair">
        <color rgb="FF61A8BD"/>
      </left>
      <right style="thick">
        <color theme="9" tint="0.39988402966399123"/>
      </right>
      <top style="hair">
        <color rgb="FF61A8BD"/>
      </top>
      <bottom style="hair">
        <color rgb="FF61A8BD"/>
      </bottom>
      <diagonal/>
    </border>
    <border>
      <left style="thin">
        <color theme="9" tint="-0.249977111117893"/>
      </left>
      <right style="thin">
        <color theme="9" tint="-0.249977111117893"/>
      </right>
      <top/>
      <bottom style="medium">
        <color theme="9" tint="0.39988402966399123"/>
      </bottom>
      <diagonal/>
    </border>
    <border>
      <left style="thick">
        <color theme="9" tint="0.39979247413556324"/>
      </left>
      <right/>
      <top style="hair">
        <color rgb="FF61A8BD"/>
      </top>
      <bottom style="thick">
        <color theme="9" tint="0.39988402966399123"/>
      </bottom>
      <diagonal/>
    </border>
    <border>
      <left style="hair">
        <color rgb="FF61A8BD"/>
      </left>
      <right/>
      <top style="hair">
        <color rgb="FF61A8BD"/>
      </top>
      <bottom style="thick">
        <color theme="9" tint="0.39988402966399123"/>
      </bottom>
      <diagonal/>
    </border>
    <border>
      <left style="hair">
        <color rgb="FF61A8BD"/>
      </left>
      <right style="thick">
        <color theme="9" tint="0.39988402966399123"/>
      </right>
      <top style="hair">
        <color rgb="FF61A8BD"/>
      </top>
      <bottom style="thick">
        <color theme="9" tint="0.39988402966399123"/>
      </bottom>
      <diagonal/>
    </border>
    <border>
      <left style="thick">
        <color theme="9" tint="0.39979247413556324"/>
      </left>
      <right/>
      <top/>
      <bottom style="hair">
        <color rgb="FF61A8BD"/>
      </bottom>
      <diagonal/>
    </border>
    <border>
      <left style="hair">
        <color rgb="FF61A8BD"/>
      </left>
      <right style="thick">
        <color theme="9" tint="0.39988402966399123"/>
      </right>
      <top/>
      <bottom style="hair">
        <color rgb="FF61A8BD"/>
      </bottom>
      <diagonal/>
    </border>
    <border>
      <left style="thin">
        <color theme="9" tint="-0.249977111117893"/>
      </left>
      <right style="thin">
        <color theme="9" tint="-0.249977111117893"/>
      </right>
      <top/>
      <bottom style="thin">
        <color theme="9" tint="-0.249977111117893"/>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rgb="FF61A8BD"/>
      </left>
      <right style="thin">
        <color rgb="FF61A8BD"/>
      </right>
      <top style="medium">
        <color rgb="FF61A8BD"/>
      </top>
      <bottom style="thin">
        <color rgb="FF61A8BD"/>
      </bottom>
      <diagonal/>
    </border>
    <border>
      <left style="thin">
        <color rgb="FF61A8BD"/>
      </left>
      <right style="thin">
        <color rgb="FF61A8BD"/>
      </right>
      <top style="medium">
        <color rgb="FF61A8BD"/>
      </top>
      <bottom/>
      <diagonal/>
    </border>
    <border>
      <left/>
      <right style="medium">
        <color rgb="FF61A8BD"/>
      </right>
      <top style="medium">
        <color rgb="FF61A8BD"/>
      </top>
      <bottom style="thin">
        <color rgb="FF61A8BD"/>
      </bottom>
      <diagonal/>
    </border>
    <border>
      <left style="medium">
        <color rgb="FF61A8BD"/>
      </left>
      <right style="thin">
        <color rgb="FF61A8BD"/>
      </right>
      <top style="thin">
        <color rgb="FF61A8BD"/>
      </top>
      <bottom/>
      <diagonal/>
    </border>
    <border>
      <left/>
      <right style="thin">
        <color rgb="FF61A8BD"/>
      </right>
      <top style="thin">
        <color rgb="FF61A8BD"/>
      </top>
      <bottom style="medium">
        <color rgb="FF61A8BD"/>
      </bottom>
      <diagonal/>
    </border>
    <border>
      <left style="thin">
        <color rgb="FF61A8BD"/>
      </left>
      <right style="medium">
        <color rgb="FF61A8BD"/>
      </right>
      <top style="thin">
        <color rgb="FF61A8BD"/>
      </top>
      <bottom/>
      <diagonal/>
    </border>
    <border>
      <left style="thin">
        <color rgb="FF61A8BD"/>
      </left>
      <right style="medium">
        <color rgb="FF61A8BD"/>
      </right>
      <top style="medium">
        <color rgb="FF61A8BD"/>
      </top>
      <bottom style="thin">
        <color rgb="FF61A8BD"/>
      </bottom>
      <diagonal/>
    </border>
    <border>
      <left/>
      <right style="medium">
        <color rgb="FF61A8BD"/>
      </right>
      <top style="thin">
        <color rgb="FF61A8BD"/>
      </top>
      <bottom style="thin">
        <color rgb="FF61A8BD"/>
      </bottom>
      <diagonal/>
    </border>
    <border>
      <left style="thin">
        <color rgb="FF61A8BD"/>
      </left>
      <right style="thin">
        <color rgb="FF61A8BD"/>
      </right>
      <top style="thin">
        <color rgb="FF61A8BD"/>
      </top>
      <bottom style="medium">
        <color rgb="FF61A8BD"/>
      </bottom>
      <diagonal/>
    </border>
    <border>
      <left style="thin">
        <color rgb="FF61A8BD"/>
      </left>
      <right style="thin">
        <color rgb="FF61A8BD"/>
      </right>
      <top/>
      <bottom style="thin">
        <color rgb="FF61A8BD"/>
      </bottom>
      <diagonal/>
    </border>
    <border>
      <left style="thin">
        <color rgb="FF61A8BD"/>
      </left>
      <right style="medium">
        <color rgb="FF61A8BD"/>
      </right>
      <top style="thin">
        <color rgb="FF61A8BD"/>
      </top>
      <bottom style="medium">
        <color rgb="FF61A8BD"/>
      </bottom>
      <diagonal/>
    </border>
    <border>
      <left/>
      <right/>
      <top style="medium">
        <color rgb="FF61A8BD"/>
      </top>
      <bottom style="medium">
        <color rgb="FF61A8BD"/>
      </bottom>
      <diagonal/>
    </border>
    <border>
      <left/>
      <right style="thin">
        <color rgb="FF61A8BD"/>
      </right>
      <top style="medium">
        <color rgb="FF61A8BD"/>
      </top>
      <bottom style="medium">
        <color rgb="FF61A8BD"/>
      </bottom>
      <diagonal/>
    </border>
    <border>
      <left style="thin">
        <color rgb="FF61A8BD"/>
      </left>
      <right style="medium">
        <color rgb="FF61A8BD"/>
      </right>
      <top style="medium">
        <color rgb="FF61A8BD"/>
      </top>
      <bottom style="medium">
        <color rgb="FF61A8BD"/>
      </bottom>
      <diagonal/>
    </border>
    <border>
      <left/>
      <right style="medium">
        <color rgb="FF61A8BD"/>
      </right>
      <top style="medium">
        <color rgb="FF61A8BD"/>
      </top>
      <bottom style="medium">
        <color rgb="FF61A8BD"/>
      </bottom>
      <diagonal/>
    </border>
    <border>
      <left style="thin">
        <color rgb="FF61A8BD"/>
      </left>
      <right/>
      <top style="medium">
        <color rgb="FF61A8BD"/>
      </top>
      <bottom/>
      <diagonal/>
    </border>
    <border>
      <left/>
      <right/>
      <top style="medium">
        <color rgb="FF61A8BD"/>
      </top>
      <bottom/>
      <diagonal/>
    </border>
    <border>
      <left/>
      <right style="medium">
        <color rgb="FF61A8BD"/>
      </right>
      <top style="medium">
        <color rgb="FF61A8BD"/>
      </top>
      <bottom/>
      <diagonal/>
    </border>
    <border>
      <left style="medium">
        <color rgb="FF61A8BD"/>
      </left>
      <right style="thin">
        <color rgb="FF61A8BD"/>
      </right>
      <top style="medium">
        <color rgb="FF61A8BD"/>
      </top>
      <bottom style="thin">
        <color rgb="FF61A8BD"/>
      </bottom>
      <diagonal/>
    </border>
    <border>
      <left style="thin">
        <color rgb="FF61A8BD"/>
      </left>
      <right style="medium">
        <color rgb="FF61A8BD"/>
      </right>
      <top/>
      <bottom style="thin">
        <color rgb="FF61A8BD"/>
      </bottom>
      <diagonal/>
    </border>
    <border>
      <left style="medium">
        <color rgb="FF61A8BD"/>
      </left>
      <right/>
      <top/>
      <bottom style="thick">
        <color rgb="FF61A8BD"/>
      </bottom>
      <diagonal/>
    </border>
    <border>
      <left/>
      <right/>
      <top/>
      <bottom style="medium">
        <color rgb="FF61A8BD"/>
      </bottom>
      <diagonal/>
    </border>
    <border>
      <left style="thin">
        <color rgb="FF61A8BD"/>
      </left>
      <right style="medium">
        <color rgb="FF61A8BD"/>
      </right>
      <top/>
      <bottom style="medium">
        <color rgb="FF61A8BD"/>
      </bottom>
      <diagonal/>
    </border>
    <border>
      <left/>
      <right/>
      <top style="medium">
        <color rgb="FF61A8BD"/>
      </top>
      <bottom style="thin">
        <color rgb="FF61A8BD"/>
      </bottom>
      <diagonal/>
    </border>
    <border>
      <left/>
      <right style="thin">
        <color rgb="FF61A8BD"/>
      </right>
      <top style="medium">
        <color rgb="FF61A8BD"/>
      </top>
      <bottom style="thin">
        <color rgb="FF61A8BD"/>
      </bottom>
      <diagonal/>
    </border>
    <border>
      <left style="medium">
        <color rgb="FF61A8BD"/>
      </left>
      <right style="medium">
        <color rgb="FF61A8BD"/>
      </right>
      <top style="medium">
        <color rgb="FF61A8BD"/>
      </top>
      <bottom/>
      <diagonal/>
    </border>
    <border>
      <left style="medium">
        <color rgb="FF61A8BD"/>
      </left>
      <right style="medium">
        <color rgb="FF61A8BD"/>
      </right>
      <top style="thin">
        <color rgb="FF61A8BD"/>
      </top>
      <bottom style="thin">
        <color rgb="FF61A8BD"/>
      </bottom>
      <diagonal/>
    </border>
    <border>
      <left style="medium">
        <color rgb="FF61A8BD"/>
      </left>
      <right style="medium">
        <color rgb="FF61A8BD"/>
      </right>
      <top style="medium">
        <color rgb="FF61A8BD"/>
      </top>
      <bottom style="medium">
        <color rgb="FF61A8BD"/>
      </bottom>
      <diagonal/>
    </border>
    <border>
      <left/>
      <right style="thin">
        <color rgb="FF61A8BD"/>
      </right>
      <top style="medium">
        <color rgb="FF61A8BD"/>
      </top>
      <bottom/>
      <diagonal/>
    </border>
    <border>
      <left/>
      <right style="thin">
        <color rgb="FF61A8BD"/>
      </right>
      <top style="thin">
        <color rgb="FF61A8BD"/>
      </top>
      <bottom style="thin">
        <color rgb="FF61A8BD"/>
      </bottom>
      <diagonal/>
    </border>
    <border>
      <left/>
      <right style="thin">
        <color rgb="FF61A8BD"/>
      </right>
      <top/>
      <bottom style="thin">
        <color rgb="FF61A8BD"/>
      </bottom>
      <diagonal/>
    </border>
    <border>
      <left style="thin">
        <color rgb="FF61A8BD"/>
      </left>
      <right style="thin">
        <color rgb="FF61A8BD"/>
      </right>
      <top/>
      <bottom style="medium">
        <color rgb="FF61A8BD"/>
      </bottom>
      <diagonal/>
    </border>
    <border>
      <left style="thin">
        <color rgb="FF61A8BD"/>
      </left>
      <right/>
      <top/>
      <bottom style="medium">
        <color rgb="FF61A8BD"/>
      </bottom>
      <diagonal/>
    </border>
    <border>
      <left/>
      <right style="medium">
        <color rgb="FF61A8BD"/>
      </right>
      <top/>
      <bottom/>
      <diagonal/>
    </border>
    <border>
      <left style="medium">
        <color rgb="FF61A8BD"/>
      </left>
      <right/>
      <top style="medium">
        <color rgb="FF61A8BD"/>
      </top>
      <bottom/>
      <diagonal/>
    </border>
    <border>
      <left/>
      <right style="medium">
        <color rgb="FF61A8BD"/>
      </right>
      <top/>
      <bottom style="medium">
        <color rgb="FF61A8BD"/>
      </bottom>
      <diagonal/>
    </border>
    <border>
      <left style="thin">
        <color rgb="FF61A8BD"/>
      </left>
      <right/>
      <top style="medium">
        <color rgb="FF61A8BD"/>
      </top>
      <bottom style="medium">
        <color rgb="FF61A8BD"/>
      </bottom>
      <diagonal/>
    </border>
    <border>
      <left style="medium">
        <color rgb="FF61A8BD"/>
      </left>
      <right/>
      <top style="thin">
        <color rgb="FF61A8BD"/>
      </top>
      <bottom/>
      <diagonal/>
    </border>
    <border>
      <left style="medium">
        <color rgb="FF61A8BD"/>
      </left>
      <right/>
      <top/>
      <bottom style="thin">
        <color rgb="FF61A8BD"/>
      </bottom>
      <diagonal/>
    </border>
    <border>
      <left style="medium">
        <color rgb="FF61A8BD"/>
      </left>
      <right style="thin">
        <color rgb="FF61A8BD"/>
      </right>
      <top style="thin">
        <color rgb="FF61A8BD"/>
      </top>
      <bottom style="thin">
        <color rgb="FF61A8BD"/>
      </bottom>
      <diagonal/>
    </border>
    <border>
      <left/>
      <right/>
      <top/>
      <bottom style="thin">
        <color rgb="FF61A8BD"/>
      </bottom>
      <diagonal/>
    </border>
    <border>
      <left/>
      <right/>
      <top style="thin">
        <color rgb="FF61A8BD"/>
      </top>
      <bottom style="thin">
        <color rgb="FF61A8BD"/>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top style="medium">
        <color auto="1"/>
      </top>
      <bottom style="medium">
        <color auto="1"/>
      </bottom>
      <diagonal/>
    </border>
    <border>
      <left/>
      <right style="thin">
        <color auto="1"/>
      </right>
      <top style="medium">
        <color auto="1"/>
      </top>
      <bottom/>
      <diagonal/>
    </border>
    <border>
      <left/>
      <right/>
      <top style="medium">
        <color auto="1"/>
      </top>
      <bottom style="hair">
        <color auto="1"/>
      </bottom>
      <diagonal/>
    </border>
    <border>
      <left/>
      <right/>
      <top style="hair">
        <color auto="1"/>
      </top>
      <bottom style="hair">
        <color auto="1"/>
      </bottom>
      <diagonal/>
    </border>
    <border>
      <left/>
      <right style="medium">
        <color auto="1"/>
      </right>
      <top/>
      <bottom style="hair">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style="hair">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bottom/>
      <diagonal/>
    </border>
    <border>
      <left/>
      <right/>
      <top/>
      <bottom style="hair">
        <color auto="1"/>
      </bottom>
      <diagonal/>
    </border>
    <border>
      <left/>
      <right style="thin">
        <color auto="1"/>
      </right>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diagonal/>
    </border>
    <border>
      <left/>
      <right style="medium">
        <color auto="1"/>
      </right>
      <top/>
      <bottom style="medium">
        <color auto="1"/>
      </bottom>
      <diagonal/>
    </border>
    <border>
      <left style="medium">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medium">
        <color theme="9" tint="-0.499984740745262"/>
      </right>
      <top style="medium">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499984740745262"/>
      </left>
      <right style="thin">
        <color theme="9" tint="-0.499984740745262"/>
      </right>
      <top style="thin">
        <color theme="9" tint="-0.499984740745262"/>
      </top>
      <bottom style="medium">
        <color theme="9" tint="-0.499984740745262"/>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medium">
        <color theme="9" tint="-0.499984740745262"/>
      </right>
      <top style="thin">
        <color theme="9" tint="-0.499984740745262"/>
      </top>
      <bottom/>
      <diagonal/>
    </border>
    <border>
      <left/>
      <right/>
      <top/>
      <bottom style="medium">
        <color theme="9" tint="0.39988402966399123"/>
      </bottom>
      <diagonal/>
    </border>
    <border>
      <left/>
      <right style="medium">
        <color theme="9" tint="0.39988402966399123"/>
      </right>
      <top/>
      <bottom style="medium">
        <color theme="9" tint="0.3998840296639912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medium">
        <color theme="9" tint="-0.249977111117893"/>
      </right>
      <top style="thin">
        <color theme="9" tint="-0.249977111117893"/>
      </top>
      <bottom/>
      <diagonal/>
    </border>
    <border>
      <left style="thin">
        <color theme="9" tint="-0.249977111117893"/>
      </left>
      <right style="medium">
        <color theme="9" tint="-0.249977111117893"/>
      </right>
      <top/>
      <bottom style="thin">
        <color theme="9" tint="-0.249977111117893"/>
      </bottom>
      <diagonal/>
    </border>
    <border>
      <left/>
      <right/>
      <top style="medium">
        <color theme="9" tint="-0.249977111117893"/>
      </top>
      <bottom style="medium">
        <color theme="9" tint="-0.249977111117893"/>
      </bottom>
      <diagonal/>
    </border>
    <border>
      <left style="thin">
        <color theme="9" tint="-0.249977111117893"/>
      </left>
      <right style="thin">
        <color theme="9" tint="-0.249977111117893"/>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theme="9" tint="-0.249977111117893"/>
      </left>
      <right style="medium">
        <color theme="9" tint="-0.249977111117893"/>
      </right>
      <top style="medium">
        <color theme="9" tint="-0.249977111117893"/>
      </top>
      <bottom style="medium">
        <color theme="9" tint="-0.249977111117893"/>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ck">
        <color rgb="FF61A8BD"/>
      </top>
      <bottom style="thin">
        <color rgb="FF61A8BD"/>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rgb="FF61A8BD"/>
      </right>
      <top style="thin">
        <color rgb="FF61A8BD"/>
      </top>
      <bottom style="thin">
        <color rgb="FF61A8BD"/>
      </bottom>
      <diagonal/>
    </border>
    <border>
      <left style="thin">
        <color rgb="FF61A8BD"/>
      </left>
      <right/>
      <top/>
      <bottom style="thick">
        <color rgb="FF61A8BD"/>
      </bottom>
      <diagonal/>
    </border>
    <border>
      <left/>
      <right style="thick">
        <color rgb="FF61A8BD"/>
      </right>
      <top/>
      <bottom style="thick">
        <color rgb="FF61A8BD"/>
      </bottom>
      <diagonal/>
    </border>
    <border>
      <left style="thick">
        <color rgb="FF61A8BD"/>
      </left>
      <right/>
      <top style="thick">
        <color rgb="FF61A8BD"/>
      </top>
      <bottom/>
      <diagonal/>
    </border>
    <border>
      <left/>
      <right style="thin">
        <color rgb="FF61A8BD"/>
      </right>
      <top style="thick">
        <color rgb="FF61A8BD"/>
      </top>
      <bottom/>
      <diagonal/>
    </border>
    <border>
      <left style="thin">
        <color rgb="FF61A8BD"/>
      </left>
      <right/>
      <top style="thick">
        <color rgb="FF61A8BD"/>
      </top>
      <bottom/>
      <diagonal/>
    </border>
    <border>
      <left/>
      <right style="thick">
        <color rgb="FF61A8BD"/>
      </right>
      <top style="thick">
        <color rgb="FF61A8BD"/>
      </top>
      <bottom/>
      <diagonal/>
    </border>
    <border>
      <left/>
      <right/>
      <top style="thick">
        <color rgb="FF61A8BD"/>
      </top>
      <bottom style="thick">
        <color rgb="FF61A8BD"/>
      </bottom>
      <diagonal/>
    </border>
    <border>
      <left style="thick">
        <color rgb="FF61A8BD"/>
      </left>
      <right style="hair">
        <color rgb="FF61A8BD"/>
      </right>
      <top style="thick">
        <color rgb="FF61A8BD"/>
      </top>
      <bottom style="thin">
        <color rgb="FF61A8BD"/>
      </bottom>
      <diagonal/>
    </border>
    <border>
      <left style="hair">
        <color rgb="FF61A8BD"/>
      </left>
      <right style="thick">
        <color rgb="FF61A8BD"/>
      </right>
      <top style="thick">
        <color rgb="FF61A8BD"/>
      </top>
      <bottom style="thin">
        <color rgb="FF61A8BD"/>
      </bottom>
      <diagonal/>
    </border>
    <border>
      <left style="medium">
        <color theme="9" tint="0.39988402966399123"/>
      </left>
      <right style="thin">
        <color theme="9" tint="0.39991454817346722"/>
      </right>
      <top style="medium">
        <color theme="9" tint="0.39991454817346722"/>
      </top>
      <bottom/>
      <diagonal/>
    </border>
    <border>
      <left style="thin">
        <color theme="9" tint="0.39991454817346722"/>
      </left>
      <right style="thin">
        <color theme="9" tint="0.39991454817346722"/>
      </right>
      <top style="medium">
        <color theme="9" tint="0.39991454817346722"/>
      </top>
      <bottom/>
      <diagonal/>
    </border>
    <border>
      <left style="thin">
        <color theme="9" tint="0.39991454817346722"/>
      </left>
      <right style="medium">
        <color theme="9" tint="0.39988402966399123"/>
      </right>
      <top style="medium">
        <color theme="9" tint="0.39991454817346722"/>
      </top>
      <bottom/>
      <diagonal/>
    </border>
    <border>
      <left style="medium">
        <color theme="9" tint="0.39988402966399123"/>
      </left>
      <right/>
      <top style="medium">
        <color theme="9" tint="0.39988402966399123"/>
      </top>
      <bottom style="thin">
        <color theme="9" tint="0.39988402966399123"/>
      </bottom>
      <diagonal/>
    </border>
    <border>
      <left style="medium">
        <color theme="9" tint="0.39988402966399123"/>
      </left>
      <right/>
      <top style="thin">
        <color theme="9" tint="0.39988402966399123"/>
      </top>
      <bottom style="thin">
        <color theme="9" tint="0.39988402966399123"/>
      </bottom>
      <diagonal/>
    </border>
    <border>
      <left style="medium">
        <color theme="9" tint="0.39988402966399123"/>
      </left>
      <right/>
      <top style="thin">
        <color theme="9" tint="0.39988402966399123"/>
      </top>
      <bottom style="medium">
        <color theme="9" tint="0.39988402966399123"/>
      </bottom>
      <diagonal/>
    </border>
    <border>
      <left/>
      <right/>
      <top/>
      <bottom style="thick">
        <color rgb="FF61A8BD"/>
      </bottom>
      <diagonal/>
    </border>
    <border>
      <left/>
      <right/>
      <top style="thick">
        <color rgb="FF61A8BD"/>
      </top>
      <bottom/>
      <diagonal/>
    </border>
    <border>
      <left style="thin">
        <color rgb="FF61A8BD"/>
      </left>
      <right style="thin">
        <color rgb="FF61A8BD"/>
      </right>
      <top style="thick">
        <color rgb="FF61A8BD"/>
      </top>
      <bottom/>
      <diagonal/>
    </border>
    <border>
      <left style="thick">
        <color rgb="FF61A8BD"/>
      </left>
      <right/>
      <top style="medium">
        <color rgb="FF61A8BD"/>
      </top>
      <bottom/>
      <diagonal/>
    </border>
    <border>
      <left/>
      <right style="medium">
        <color rgb="FF61A8BD"/>
      </right>
      <top style="thick">
        <color rgb="FF61A8BD"/>
      </top>
      <bottom style="thin">
        <color rgb="FF61A8BD"/>
      </bottom>
      <diagonal/>
    </border>
    <border>
      <left style="thick">
        <color rgb="FF61A8BD"/>
      </left>
      <right/>
      <top style="thin">
        <color rgb="FF61A8BD"/>
      </top>
      <bottom/>
      <diagonal/>
    </border>
    <border>
      <left/>
      <right style="thick">
        <color rgb="FF61A8BD"/>
      </right>
      <top style="thin">
        <color rgb="FF61A8BD"/>
      </top>
      <bottom/>
      <diagonal/>
    </border>
    <border>
      <left style="thin">
        <color rgb="FF61A8BD"/>
      </left>
      <right/>
      <top style="thick">
        <color rgb="FF61A8BD"/>
      </top>
      <bottom style="thin">
        <color rgb="FF61A8BD"/>
      </bottom>
      <diagonal/>
    </border>
    <border>
      <left style="thin">
        <color rgb="FF61A8BD"/>
      </left>
      <right/>
      <top style="thin">
        <color rgb="FF61A8BD"/>
      </top>
      <bottom style="thick">
        <color rgb="FF61A8BD"/>
      </bottom>
      <diagonal/>
    </border>
    <border>
      <left/>
      <right style="medium">
        <color rgb="FF61A8BD"/>
      </right>
      <top style="thin">
        <color rgb="FF61A8BD"/>
      </top>
      <bottom style="thick">
        <color rgb="FF61A8BD"/>
      </bottom>
      <diagonal/>
    </border>
    <border>
      <left style="thick">
        <color theme="9" tint="0.39994506668294322"/>
      </left>
      <right style="thick">
        <color theme="9" tint="0.39994506668294322"/>
      </right>
      <top style="thick">
        <color theme="9" tint="0.39994506668294322"/>
      </top>
      <bottom style="thick">
        <color theme="9" tint="0.39994506668294322"/>
      </bottom>
      <diagonal/>
    </border>
    <border>
      <left style="thick">
        <color theme="9" tint="0.39994506668294322"/>
      </left>
      <right/>
      <top style="thick">
        <color theme="9" tint="0.39994506668294322"/>
      </top>
      <bottom style="thick">
        <color theme="9" tint="0.39991454817346722"/>
      </bottom>
      <diagonal/>
    </border>
    <border>
      <left/>
      <right/>
      <top style="thick">
        <color theme="9" tint="0.39994506668294322"/>
      </top>
      <bottom style="thick">
        <color theme="9" tint="0.39991454817346722"/>
      </bottom>
      <diagonal/>
    </border>
    <border>
      <left/>
      <right style="thick">
        <color theme="9" tint="0.39994506668294322"/>
      </right>
      <top style="thick">
        <color theme="9" tint="0.39994506668294322"/>
      </top>
      <bottom style="thick">
        <color theme="9" tint="0.39991454817346722"/>
      </bottom>
      <diagonal/>
    </border>
    <border>
      <left style="thick">
        <color theme="9" tint="0.39991454817346722"/>
      </left>
      <right style="thin">
        <color theme="9" tint="0.39991454817346722"/>
      </right>
      <top style="thick">
        <color theme="9" tint="0.39991454817346722"/>
      </top>
      <bottom style="medium">
        <color theme="9" tint="0.39991454817346722"/>
      </bottom>
      <diagonal/>
    </border>
    <border>
      <left style="thin">
        <color theme="9" tint="0.39991454817346722"/>
      </left>
      <right style="thin">
        <color theme="9" tint="0.39991454817346722"/>
      </right>
      <top style="thick">
        <color theme="9" tint="0.39991454817346722"/>
      </top>
      <bottom style="medium">
        <color theme="9" tint="0.39991454817346722"/>
      </bottom>
      <diagonal/>
    </border>
    <border>
      <left style="thick">
        <color theme="9" tint="0.39991454817346722"/>
      </left>
      <right/>
      <top style="medium">
        <color theme="9" tint="0.39991454817346722"/>
      </top>
      <bottom style="medium">
        <color theme="9" tint="0.39991454817346722"/>
      </bottom>
      <diagonal/>
    </border>
    <border>
      <left/>
      <right style="thin">
        <color theme="9" tint="-0.24994659260841701"/>
      </right>
      <top style="medium">
        <color theme="9" tint="0.39991454817346722"/>
      </top>
      <bottom style="medium">
        <color theme="9" tint="0.39991454817346722"/>
      </bottom>
      <diagonal/>
    </border>
    <border>
      <left style="thin">
        <color theme="9" tint="-0.24994659260841701"/>
      </left>
      <right/>
      <top style="medium">
        <color theme="9" tint="0.39991454817346722"/>
      </top>
      <bottom/>
      <diagonal/>
    </border>
    <border>
      <left style="thick">
        <color theme="9" tint="0.39991454817346722"/>
      </left>
      <right/>
      <top style="medium">
        <color theme="9" tint="0.39991454817346722"/>
      </top>
      <bottom/>
      <diagonal/>
    </border>
    <border>
      <left/>
      <right style="thin">
        <color theme="9" tint="-0.24994659260841701"/>
      </right>
      <top style="medium">
        <color theme="9" tint="0.39991454817346722"/>
      </top>
      <bottom/>
      <diagonal/>
    </border>
    <border>
      <left style="thick">
        <color theme="9" tint="0.39991454817346722"/>
      </left>
      <right/>
      <top/>
      <bottom/>
      <diagonal/>
    </border>
    <border>
      <left/>
      <right style="thin">
        <color theme="9" tint="-0.24994659260841701"/>
      </right>
      <top/>
      <bottom/>
      <diagonal/>
    </border>
    <border>
      <left style="thin">
        <color theme="9" tint="-0.24994659260841701"/>
      </left>
      <right/>
      <top style="thin">
        <color theme="9" tint="0.39994506668294322"/>
      </top>
      <bottom style="thin">
        <color theme="9" tint="0.39994506668294322"/>
      </bottom>
      <diagonal/>
    </border>
    <border>
      <left style="thick">
        <color theme="9" tint="0.39991454817346722"/>
      </left>
      <right/>
      <top/>
      <bottom style="medium">
        <color theme="9" tint="0.39991454817346722"/>
      </bottom>
      <diagonal/>
    </border>
    <border>
      <left/>
      <right style="thin">
        <color theme="9" tint="-0.24994659260841701"/>
      </right>
      <top/>
      <bottom style="medium">
        <color theme="9" tint="0.39991454817346722"/>
      </bottom>
      <diagonal/>
    </border>
    <border>
      <left style="thin">
        <color theme="9" tint="-0.24994659260841701"/>
      </left>
      <right/>
      <top/>
      <bottom style="medium">
        <color theme="9" tint="0.39991454817346722"/>
      </bottom>
      <diagonal/>
    </border>
    <border>
      <left style="thin">
        <color theme="9" tint="-0.24994659260841701"/>
      </left>
      <right/>
      <top/>
      <bottom style="thin">
        <color theme="9" tint="-0.24994659260841701"/>
      </bottom>
      <diagonal/>
    </border>
    <border>
      <left style="thick">
        <color theme="9" tint="0.39991454817346722"/>
      </left>
      <right/>
      <top/>
      <bottom style="thick">
        <color theme="9" tint="0.39991454817346722"/>
      </bottom>
      <diagonal/>
    </border>
    <border>
      <left/>
      <right style="thin">
        <color theme="9" tint="-0.24994659260841701"/>
      </right>
      <top/>
      <bottom style="thick">
        <color theme="9" tint="0.39991454817346722"/>
      </bottom>
      <diagonal/>
    </border>
    <border>
      <left style="thin">
        <color theme="9" tint="-0.24994659260841701"/>
      </left>
      <right/>
      <top/>
      <bottom style="thick">
        <color theme="9" tint="0.39991454817346722"/>
      </bottom>
      <diagonal/>
    </border>
    <border>
      <left style="thin">
        <color theme="9" tint="0.39991454817346722"/>
      </left>
      <right style="thin">
        <color theme="9" tint="0.39991454817346722"/>
      </right>
      <top style="thick">
        <color theme="9" tint="0.39991454817346722"/>
      </top>
      <bottom/>
      <diagonal/>
    </border>
    <border>
      <left style="thin">
        <color theme="9" tint="0.39991454817346722"/>
      </left>
      <right style="thick">
        <color theme="9" tint="0.39991454817346722"/>
      </right>
      <top style="thick">
        <color theme="9" tint="0.39991454817346722"/>
      </top>
      <bottom/>
      <diagonal/>
    </border>
    <border>
      <left style="medium">
        <color theme="9" tint="0.39994506668294322"/>
      </left>
      <right style="thin">
        <color theme="9" tint="0.39991454817346722"/>
      </right>
      <top style="thin">
        <color theme="9" tint="0.39991454817346722"/>
      </top>
      <bottom style="medium">
        <color theme="9" tint="0.39991454817346722"/>
      </bottom>
      <diagonal/>
    </border>
    <border>
      <left style="thin">
        <color theme="9" tint="0.39991454817346722"/>
      </left>
      <right style="thin">
        <color theme="9" tint="0.39991454817346722"/>
      </right>
      <top style="thin">
        <color theme="9" tint="0.39991454817346722"/>
      </top>
      <bottom style="medium">
        <color theme="9" tint="0.39991454817346722"/>
      </bottom>
      <diagonal/>
    </border>
    <border>
      <left style="thin">
        <color theme="9" tint="0.39991454817346722"/>
      </left>
      <right/>
      <top style="thin">
        <color theme="9" tint="0.39991454817346722"/>
      </top>
      <bottom style="medium">
        <color theme="9" tint="0.39991454817346722"/>
      </bottom>
      <diagonal/>
    </border>
    <border>
      <left/>
      <right style="thin">
        <color theme="9" tint="0.39991454817346722"/>
      </right>
      <top style="thin">
        <color theme="9" tint="0.39991454817346722"/>
      </top>
      <bottom style="medium">
        <color theme="9" tint="0.39991454817346722"/>
      </bottom>
      <diagonal/>
    </border>
    <border>
      <left style="medium">
        <color theme="9" tint="0.39994506668294322"/>
      </left>
      <right/>
      <top style="medium">
        <color theme="9" tint="0.39991454817346722"/>
      </top>
      <bottom/>
      <diagonal/>
    </border>
    <border>
      <left style="medium">
        <color theme="9" tint="0.39994506668294322"/>
      </left>
      <right/>
      <top/>
      <bottom/>
      <diagonal/>
    </border>
    <border>
      <left style="thin">
        <color theme="9" tint="-0.24994659260841701"/>
      </left>
      <right/>
      <top/>
      <bottom/>
      <diagonal/>
    </border>
    <border>
      <left style="medium">
        <color theme="9" tint="0.39994506668294322"/>
      </left>
      <right/>
      <top/>
      <bottom style="medium">
        <color theme="9" tint="0.39991454817346722"/>
      </bottom>
      <diagonal/>
    </border>
    <border>
      <left style="thin">
        <color theme="9" tint="-0.24994659260841701"/>
      </left>
      <right/>
      <top style="medium">
        <color theme="9" tint="0.39991454817346722"/>
      </top>
      <bottom style="thin">
        <color theme="9" tint="-0.24994659260841701"/>
      </bottom>
      <diagonal/>
    </border>
    <border>
      <left/>
      <right style="thin">
        <color theme="9" tint="-0.24994659260841701"/>
      </right>
      <top style="medium">
        <color theme="9" tint="0.39991454817346722"/>
      </top>
      <bottom style="thin">
        <color theme="9" tint="-0.24994659260841701"/>
      </bottom>
      <diagonal/>
    </border>
    <border>
      <left style="thin">
        <color theme="9" tint="0.39991454817346722"/>
      </left>
      <right style="medium">
        <color theme="9" tint="0.39994506668294322"/>
      </right>
      <top style="thin">
        <color theme="9" tint="0.39991454817346722"/>
      </top>
      <bottom style="medium">
        <color theme="9" tint="0.39991454817346722"/>
      </bottom>
      <diagonal/>
    </border>
    <border>
      <left style="thin">
        <color theme="9" tint="-0.24994659260841701"/>
      </left>
      <right style="thin">
        <color theme="9" tint="-0.24994659260841701"/>
      </right>
      <top style="medium">
        <color theme="9" tint="0.39991454817346722"/>
      </top>
      <bottom/>
      <diagonal/>
    </border>
    <border>
      <left style="thin">
        <color theme="9" tint="-0.24994659260841701"/>
      </left>
      <right style="thin">
        <color theme="9" tint="-0.24994659260841701"/>
      </right>
      <top style="thin">
        <color theme="9" tint="0.39994506668294322"/>
      </top>
      <bottom style="thin">
        <color theme="9" tint="0.39994506668294322"/>
      </bottom>
      <diagonal/>
    </border>
    <border>
      <left style="thin">
        <color theme="9" tint="-0.24994659260841701"/>
      </left>
      <right style="thin">
        <color theme="9" tint="-0.24994659260841701"/>
      </right>
      <top/>
      <bottom style="thin">
        <color theme="9" tint="-0.24994659260841701"/>
      </bottom>
      <diagonal/>
    </border>
    <border>
      <left/>
      <right/>
      <top style="medium">
        <color theme="9" tint="0.39991454817346722"/>
      </top>
      <bottom/>
      <diagonal/>
    </border>
    <border>
      <left style="thin">
        <color theme="9" tint="-0.24994659260841701"/>
      </left>
      <right style="thin">
        <color theme="9" tint="-0.24994659260841701"/>
      </right>
      <top style="thin">
        <color theme="9" tint="0.39994506668294322"/>
      </top>
      <bottom style="medium">
        <color theme="9" tint="0.39991454817346722"/>
      </bottom>
      <diagonal/>
    </border>
    <border>
      <left style="thin">
        <color theme="9" tint="-0.24994659260841701"/>
      </left>
      <right style="thin">
        <color theme="9" tint="-0.24994659260841701"/>
      </right>
      <top style="thin">
        <color theme="9" tint="0.39994506668294322"/>
      </top>
      <bottom style="thin">
        <color theme="9" tint="-0.24994659260841701"/>
      </bottom>
      <diagonal/>
    </border>
    <border>
      <left style="thin">
        <color theme="9" tint="-0.24994659260841701"/>
      </left>
      <right style="thin">
        <color theme="9" tint="-0.24994659260841701"/>
      </right>
      <top style="medium">
        <color theme="9" tint="0.39991454817346722"/>
      </top>
      <bottom style="thin">
        <color theme="9" tint="-0.2499465926084170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61A8BD"/>
      </left>
      <right style="thin">
        <color rgb="FF61A8BD"/>
      </right>
      <top style="thin">
        <color rgb="FF61A8BD"/>
      </top>
      <bottom style="medium">
        <color rgb="FF61A8BD"/>
      </bottom>
      <diagonal/>
    </border>
    <border>
      <left/>
      <right/>
      <top style="thin">
        <color rgb="FF61A8BD"/>
      </top>
      <bottom style="medium">
        <color rgb="FF61A8BD"/>
      </bottom>
      <diagonal/>
    </border>
    <border>
      <left style="medium">
        <color rgb="FF61A8BD"/>
      </left>
      <right style="thin">
        <color rgb="FF61A8BD"/>
      </right>
      <top/>
      <bottom/>
      <diagonal/>
    </border>
    <border>
      <left/>
      <right style="dotted">
        <color rgb="FF61A8BD"/>
      </right>
      <top style="thin">
        <color rgb="FF61A8BD"/>
      </top>
      <bottom style="thin">
        <color rgb="FF61A8BD"/>
      </bottom>
      <diagonal/>
    </border>
    <border>
      <left style="dotted">
        <color rgb="FF61A8BD"/>
      </left>
      <right/>
      <top style="thin">
        <color rgb="FF61A8BD"/>
      </top>
      <bottom style="thin">
        <color rgb="FF61A8BD"/>
      </bottom>
      <diagonal/>
    </border>
    <border>
      <left style="medium">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style="medium">
        <color theme="9" tint="-0.24994659260841701"/>
      </right>
      <top style="medium">
        <color theme="9" tint="-0.24994659260841701"/>
      </top>
      <bottom style="thin">
        <color theme="9" tint="-0.24994659260841701"/>
      </bottom>
      <diagonal/>
    </border>
    <border>
      <left style="medium">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medium">
        <color theme="9" tint="-0.24994659260841701"/>
      </right>
      <top style="thin">
        <color theme="9" tint="-0.24994659260841701"/>
      </top>
      <bottom style="thin">
        <color theme="9" tint="-0.24994659260841701"/>
      </bottom>
      <diagonal/>
    </border>
    <border>
      <left style="medium">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style="medium">
        <color theme="9" tint="-0.24994659260841701"/>
      </left>
      <right style="thin">
        <color theme="9" tint="-0.24994659260841701"/>
      </right>
      <top style="thin">
        <color theme="9" tint="-0.24994659260841701"/>
      </top>
      <bottom style="medium">
        <color theme="9" tint="-0.24994659260841701"/>
      </bottom>
      <diagonal/>
    </border>
    <border>
      <left style="thin">
        <color theme="9" tint="-0.24994659260841701"/>
      </left>
      <right style="thin">
        <color theme="9" tint="-0.24994659260841701"/>
      </right>
      <top style="thin">
        <color theme="9" tint="-0.24994659260841701"/>
      </top>
      <bottom style="medium">
        <color theme="9" tint="-0.24994659260841701"/>
      </bottom>
      <diagonal/>
    </border>
    <border>
      <left style="medium">
        <color theme="9" tint="-0.24994659260841701"/>
      </left>
      <right style="thin">
        <color theme="9" tint="-0.24994659260841701"/>
      </right>
      <top/>
      <bottom style="thin">
        <color theme="9" tint="-0.24994659260841701"/>
      </bottom>
      <diagonal/>
    </border>
    <border>
      <left style="medium">
        <color theme="9" tint="0.39994506668294322"/>
      </left>
      <right/>
      <top/>
      <bottom style="medium">
        <color theme="9" tint="0.39994506668294322"/>
      </bottom>
      <diagonal/>
    </border>
    <border>
      <left/>
      <right/>
      <top/>
      <bottom style="medium">
        <color theme="9" tint="0.39994506668294322"/>
      </bottom>
      <diagonal/>
    </border>
    <border>
      <left style="medium">
        <color theme="9" tint="-0.499984740745262"/>
      </left>
      <right style="thin">
        <color theme="9" tint="-0.499984740745262"/>
      </right>
      <top style="thin">
        <color theme="9" tint="-0.499984740745262"/>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style="thin">
        <color theme="9" tint="-0.24994659260841701"/>
      </top>
      <bottom style="medium">
        <color theme="9" tint="-0.249977111117893"/>
      </bottom>
      <diagonal/>
    </border>
    <border>
      <left style="thin">
        <color theme="9" tint="-0.499984740745262"/>
      </left>
      <right/>
      <top style="thin">
        <color theme="9" tint="-0.499984740745262"/>
      </top>
      <bottom style="thin">
        <color theme="9" tint="-0.499984740745262"/>
      </bottom>
      <diagonal/>
    </border>
    <border>
      <left style="thin">
        <color theme="9" tint="-0.24994659260841701"/>
      </left>
      <right style="thin">
        <color theme="9" tint="-0.499984740745262"/>
      </right>
      <top style="thin">
        <color theme="9" tint="-0.499984740745262"/>
      </top>
      <bottom style="thin">
        <color theme="9" tint="-0.499984740745262"/>
      </bottom>
      <diagonal/>
    </border>
    <border>
      <left style="thin">
        <color theme="9" tint="-0.24994659260841701"/>
      </left>
      <right style="medium">
        <color theme="9" tint="-0.24994659260841701"/>
      </right>
      <top style="thin">
        <color theme="9" tint="-0.24994659260841701"/>
      </top>
      <bottom style="medium">
        <color theme="9" tint="-0.24994659260841701"/>
      </bottom>
      <diagonal/>
    </border>
    <border>
      <left style="thin">
        <color theme="9" tint="-0.499984740745262"/>
      </left>
      <right style="medium">
        <color theme="9" tint="-0.24994659260841701"/>
      </right>
      <top style="thin">
        <color theme="9" tint="-0.499984740745262"/>
      </top>
      <bottom style="thin">
        <color theme="9" tint="-0.499984740745262"/>
      </bottom>
      <diagonal/>
    </border>
    <border>
      <left style="thin">
        <color theme="9" tint="-0.24994659260841701"/>
      </left>
      <right style="thin">
        <color theme="9" tint="-0.499984740745262"/>
      </right>
      <top style="thin">
        <color theme="9" tint="-0.499984740745262"/>
      </top>
      <bottom style="medium">
        <color theme="9" tint="-0.24994659260841701"/>
      </bottom>
      <diagonal/>
    </border>
    <border>
      <left style="thin">
        <color theme="9" tint="-0.499984740745262"/>
      </left>
      <right style="thin">
        <color theme="9" tint="-0.499984740745262"/>
      </right>
      <top style="thin">
        <color theme="9" tint="-0.499984740745262"/>
      </top>
      <bottom style="medium">
        <color theme="9" tint="-0.24994659260841701"/>
      </bottom>
      <diagonal/>
    </border>
    <border>
      <left style="thin">
        <color theme="9" tint="-0.499984740745262"/>
      </left>
      <right style="thin">
        <color theme="9" tint="-0.499984740745262"/>
      </right>
      <top style="thin">
        <color theme="9" tint="-0.249977111117893"/>
      </top>
      <bottom style="medium">
        <color theme="9" tint="-0.24994659260841701"/>
      </bottom>
      <diagonal/>
    </border>
    <border>
      <left style="thin">
        <color theme="9" tint="-0.499984740745262"/>
      </left>
      <right style="medium">
        <color theme="9" tint="-0.24994659260841701"/>
      </right>
      <top style="thin">
        <color theme="9" tint="-0.499984740745262"/>
      </top>
      <bottom style="medium">
        <color theme="9" tint="-0.24994659260841701"/>
      </bottom>
      <diagonal/>
    </border>
    <border>
      <left style="medium">
        <color theme="9" tint="-0.24994659260841701"/>
      </left>
      <right style="thin">
        <color theme="9" tint="-0.499984740745262"/>
      </right>
      <top style="medium">
        <color theme="9" tint="-0.24994659260841701"/>
      </top>
      <bottom style="thin">
        <color theme="9" tint="-0.499984740745262"/>
      </bottom>
      <diagonal/>
    </border>
    <border>
      <left style="thin">
        <color theme="9" tint="-0.499984740745262"/>
      </left>
      <right/>
      <top style="medium">
        <color theme="9" tint="-0.24994659260841701"/>
      </top>
      <bottom style="thin">
        <color theme="9" tint="-0.499984740745262"/>
      </bottom>
      <diagonal/>
    </border>
    <border>
      <left style="thin">
        <color theme="9" tint="-0.24994659260841701"/>
      </left>
      <right style="thin">
        <color theme="9" tint="-0.499984740745262"/>
      </right>
      <top style="medium">
        <color theme="9" tint="-0.24994659260841701"/>
      </top>
      <bottom style="thin">
        <color theme="9" tint="-0.499984740745262"/>
      </bottom>
      <diagonal/>
    </border>
    <border>
      <left style="thin">
        <color theme="9" tint="-0.499984740745262"/>
      </left>
      <right style="thin">
        <color theme="9" tint="-0.499984740745262"/>
      </right>
      <top style="medium">
        <color theme="9" tint="-0.24994659260841701"/>
      </top>
      <bottom style="thin">
        <color theme="9" tint="-0.499984740745262"/>
      </bottom>
      <diagonal/>
    </border>
    <border>
      <left style="thin">
        <color theme="9" tint="-0.249977111117893"/>
      </left>
      <right style="thin">
        <color theme="9" tint="-0.249977111117893"/>
      </right>
      <top style="medium">
        <color theme="9" tint="-0.24994659260841701"/>
      </top>
      <bottom/>
      <diagonal/>
    </border>
    <border>
      <left style="thin">
        <color theme="9" tint="-0.499984740745262"/>
      </left>
      <right style="medium">
        <color theme="9" tint="-0.24994659260841701"/>
      </right>
      <top style="medium">
        <color theme="9" tint="-0.24994659260841701"/>
      </top>
      <bottom style="thin">
        <color theme="9" tint="-0.499984740745262"/>
      </bottom>
      <diagonal/>
    </border>
    <border>
      <left style="medium">
        <color theme="9" tint="-0.24994659260841701"/>
      </left>
      <right style="thin">
        <color theme="9" tint="-0.499984740745262"/>
      </right>
      <top style="thin">
        <color theme="9" tint="-0.499984740745262"/>
      </top>
      <bottom style="thin">
        <color theme="9" tint="-0.499984740745262"/>
      </bottom>
      <diagonal/>
    </border>
    <border>
      <left style="medium">
        <color theme="9" tint="-0.24994659260841701"/>
      </left>
      <right style="thin">
        <color theme="9" tint="-0.499984740745262"/>
      </right>
      <top style="thin">
        <color theme="9" tint="-0.499984740745262"/>
      </top>
      <bottom style="medium">
        <color theme="9" tint="-0.24994659260841701"/>
      </bottom>
      <diagonal/>
    </border>
    <border>
      <left style="thin">
        <color theme="9" tint="-0.499984740745262"/>
      </left>
      <right/>
      <top style="thin">
        <color theme="9" tint="-0.499984740745262"/>
      </top>
      <bottom style="medium">
        <color theme="9" tint="-0.24994659260841701"/>
      </bottom>
      <diagonal/>
    </border>
    <border>
      <left style="medium">
        <color theme="9" tint="-0.24994659260841701"/>
      </left>
      <right style="thin">
        <color theme="9" tint="-0.499984740745262"/>
      </right>
      <top style="medium">
        <color theme="9" tint="-0.24994659260841701"/>
      </top>
      <bottom style="medium">
        <color theme="9" tint="-0.24994659260841701"/>
      </bottom>
      <diagonal/>
    </border>
    <border>
      <left style="thin">
        <color theme="9" tint="-0.499984740745262"/>
      </left>
      <right style="thin">
        <color theme="9" tint="-0.499984740745262"/>
      </right>
      <top style="medium">
        <color theme="9" tint="-0.24994659260841701"/>
      </top>
      <bottom style="medium">
        <color theme="9" tint="-0.24994659260841701"/>
      </bottom>
      <diagonal/>
    </border>
    <border>
      <left style="thin">
        <color theme="9" tint="-0.249977111117893"/>
      </left>
      <right style="thin">
        <color theme="9" tint="-0.249977111117893"/>
      </right>
      <top style="medium">
        <color theme="9" tint="-0.24994659260841701"/>
      </top>
      <bottom style="medium">
        <color theme="9" tint="-0.24994659260841701"/>
      </bottom>
      <diagonal/>
    </border>
    <border>
      <left style="thin">
        <color theme="9" tint="-0.499984740745262"/>
      </left>
      <right style="medium">
        <color theme="9" tint="-0.24994659260841701"/>
      </right>
      <top style="medium">
        <color theme="9" tint="-0.24994659260841701"/>
      </top>
      <bottom style="medium">
        <color theme="9" tint="-0.24994659260841701"/>
      </bottom>
      <diagonal/>
    </border>
    <border>
      <left/>
      <right/>
      <top/>
      <bottom style="medium">
        <color theme="9" tint="-0.24994659260841701"/>
      </bottom>
      <diagonal/>
    </border>
    <border>
      <left style="medium">
        <color theme="9" tint="-0.24994659260841701"/>
      </left>
      <right/>
      <top style="medium">
        <color theme="9" tint="-0.24994659260841701"/>
      </top>
      <bottom/>
      <diagonal/>
    </border>
    <border>
      <left/>
      <right style="thin">
        <color theme="9" tint="-0.24994659260841701"/>
      </right>
      <top style="medium">
        <color theme="9" tint="-0.24994659260841701"/>
      </top>
      <bottom/>
      <diagonal/>
    </border>
    <border>
      <left style="medium">
        <color theme="9" tint="-0.24994659260841701"/>
      </left>
      <right/>
      <top/>
      <bottom/>
      <diagonal/>
    </border>
    <border>
      <left style="medium">
        <color theme="9" tint="-0.24994659260841701"/>
      </left>
      <right/>
      <top/>
      <bottom style="medium">
        <color theme="9" tint="-0.24994659260841701"/>
      </bottom>
      <diagonal/>
    </border>
    <border>
      <left/>
      <right style="thin">
        <color theme="9" tint="-0.24994659260841701"/>
      </right>
      <top/>
      <bottom style="medium">
        <color theme="9" tint="-0.24994659260841701"/>
      </bottom>
      <diagonal/>
    </border>
    <border>
      <left/>
      <right/>
      <top style="medium">
        <color theme="9" tint="-0.24994659260841701"/>
      </top>
      <bottom style="medium">
        <color theme="9" tint="-0.24994659260841701"/>
      </bottom>
      <diagonal/>
    </border>
    <border>
      <left style="thin">
        <color indexed="64"/>
      </left>
      <right/>
      <top/>
      <bottom/>
      <diagonal/>
    </border>
    <border>
      <left style="medium">
        <color theme="9" tint="-0.24994659260841701"/>
      </left>
      <right style="thin">
        <color theme="9" tint="-0.24994659260841701"/>
      </right>
      <top style="medium">
        <color theme="9" tint="-0.24994659260841701"/>
      </top>
      <bottom style="medium">
        <color theme="9" tint="-0.24994659260841701"/>
      </bottom>
      <diagonal/>
    </border>
    <border>
      <left style="thin">
        <color theme="9" tint="-0.24994659260841701"/>
      </left>
      <right style="thin">
        <color theme="9" tint="-0.24994659260841701"/>
      </right>
      <top style="medium">
        <color theme="9" tint="-0.24994659260841701"/>
      </top>
      <bottom style="medium">
        <color theme="9" tint="-0.24994659260841701"/>
      </bottom>
      <diagonal/>
    </border>
    <border>
      <left/>
      <right style="medium">
        <color indexed="64"/>
      </right>
      <top/>
      <bottom/>
      <diagonal/>
    </border>
  </borders>
  <cellStyleXfs count="5">
    <xf numFmtId="0" fontId="0" fillId="0" borderId="0"/>
    <xf numFmtId="170" fontId="64" fillId="0" borderId="0" applyBorder="0" applyProtection="0"/>
    <xf numFmtId="9" fontId="64" fillId="0" borderId="0" applyBorder="0" applyProtection="0"/>
    <xf numFmtId="0" fontId="82" fillId="0" borderId="0" applyNumberFormat="0" applyFill="0" applyBorder="0" applyAlignment="0" applyProtection="0"/>
    <xf numFmtId="0" fontId="96" fillId="0" borderId="0"/>
  </cellStyleXfs>
  <cellXfs count="1256">
    <xf numFmtId="0" fontId="0" fillId="0" borderId="0" xfId="0"/>
    <xf numFmtId="0" fontId="11" fillId="0" borderId="0" xfId="0" applyFont="1" applyAlignment="1">
      <alignment horizontal="left" vertical="center" wrapText="1"/>
    </xf>
    <xf numFmtId="0" fontId="0" fillId="2" borderId="0" xfId="0" applyFill="1"/>
    <xf numFmtId="0" fontId="2" fillId="2" borderId="0" xfId="0" applyFont="1" applyFill="1"/>
    <xf numFmtId="0" fontId="3" fillId="0" borderId="0" xfId="0" applyFont="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9" fontId="8" fillId="3" borderId="35" xfId="2" applyFont="1" applyFill="1" applyBorder="1" applyAlignment="1" applyProtection="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4" fillId="3" borderId="72" xfId="0" applyFont="1" applyFill="1" applyBorder="1" applyAlignment="1">
      <alignment horizontal="center" vertical="center" wrapText="1"/>
    </xf>
    <xf numFmtId="9" fontId="8" fillId="3" borderId="35" xfId="2" applyFont="1" applyFill="1" applyBorder="1" applyAlignment="1" applyProtection="1">
      <alignment vertical="center" wrapText="1"/>
    </xf>
    <xf numFmtId="0" fontId="4" fillId="3" borderId="35" xfId="0" applyFont="1" applyFill="1" applyBorder="1" applyAlignment="1">
      <alignment vertical="center" wrapText="1"/>
    </xf>
    <xf numFmtId="0" fontId="4" fillId="3" borderId="75" xfId="0" applyFont="1" applyFill="1" applyBorder="1" applyAlignment="1">
      <alignment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85" xfId="0" applyFont="1" applyBorder="1" applyAlignment="1">
      <alignment horizontal="center" vertical="center" wrapText="1"/>
    </xf>
    <xf numFmtId="9" fontId="9" fillId="3" borderId="35" xfId="2" applyFont="1" applyFill="1" applyBorder="1" applyAlignment="1" applyProtection="1">
      <alignment horizontal="center" vertical="center" wrapText="1"/>
    </xf>
    <xf numFmtId="0" fontId="6" fillId="0" borderId="87" xfId="0" applyFont="1" applyBorder="1" applyAlignment="1">
      <alignment horizontal="center" vertical="center" wrapText="1"/>
    </xf>
    <xf numFmtId="0" fontId="6" fillId="0" borderId="88" xfId="0" applyFont="1" applyBorder="1" applyAlignment="1">
      <alignment horizontal="center" vertical="center" wrapText="1"/>
    </xf>
    <xf numFmtId="0" fontId="5" fillId="3" borderId="35" xfId="0" applyFont="1" applyFill="1" applyBorder="1" applyAlignment="1">
      <alignment vertical="center" wrapText="1"/>
    </xf>
    <xf numFmtId="0" fontId="5" fillId="3" borderId="86" xfId="0" applyFont="1" applyFill="1" applyBorder="1" applyAlignment="1">
      <alignment vertical="center" wrapText="1"/>
    </xf>
    <xf numFmtId="0" fontId="5" fillId="3" borderId="89" xfId="0" applyFont="1" applyFill="1" applyBorder="1" applyAlignment="1">
      <alignment vertical="center" wrapText="1"/>
    </xf>
    <xf numFmtId="0" fontId="5" fillId="3" borderId="90" xfId="0" applyFont="1" applyFill="1" applyBorder="1" applyAlignment="1">
      <alignment vertical="center" wrapText="1"/>
    </xf>
    <xf numFmtId="0" fontId="7" fillId="4" borderId="92" xfId="0" applyFont="1" applyFill="1" applyBorder="1" applyAlignment="1">
      <alignment horizontal="center" vertical="center" wrapText="1"/>
    </xf>
    <xf numFmtId="0" fontId="7" fillId="4" borderId="93"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6" fillId="0" borderId="94" xfId="0" applyFont="1" applyBorder="1" applyAlignment="1">
      <alignment horizontal="center" vertical="center" wrapText="1"/>
    </xf>
    <xf numFmtId="0" fontId="6" fillId="0" borderId="95" xfId="0" applyFont="1" applyBorder="1" applyAlignment="1">
      <alignment horizontal="center" vertical="center" wrapText="1"/>
    </xf>
    <xf numFmtId="0" fontId="6" fillId="0" borderId="0" xfId="0" applyFont="1" applyAlignment="1">
      <alignment horizontal="center" vertical="center" wrapText="1"/>
    </xf>
    <xf numFmtId="0" fontId="7" fillId="4" borderId="98" xfId="0" applyFont="1" applyFill="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1"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109" xfId="0" applyFont="1" applyBorder="1" applyAlignment="1">
      <alignment horizontal="center" vertical="center" wrapText="1"/>
    </xf>
    <xf numFmtId="0" fontId="6" fillId="0" borderId="110" xfId="0" applyFont="1" applyBorder="1" applyAlignment="1">
      <alignment horizontal="center" vertical="center" wrapText="1"/>
    </xf>
    <xf numFmtId="0" fontId="6" fillId="0" borderId="111"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115" xfId="0" applyFont="1" applyBorder="1" applyAlignment="1">
      <alignment horizontal="center" vertical="center" wrapText="1"/>
    </xf>
    <xf numFmtId="0" fontId="6" fillId="0" borderId="116" xfId="0" applyFont="1" applyBorder="1" applyAlignment="1">
      <alignment horizontal="center" vertical="center" wrapText="1"/>
    </xf>
    <xf numFmtId="0" fontId="6" fillId="0" borderId="117" xfId="0" applyFont="1" applyBorder="1" applyAlignment="1">
      <alignment horizontal="center" vertical="center" wrapText="1"/>
    </xf>
    <xf numFmtId="0" fontId="10" fillId="0" borderId="0" xfId="0" applyFont="1"/>
    <xf numFmtId="0" fontId="10" fillId="0" borderId="0" xfId="0" applyFont="1" applyAlignment="1">
      <alignment horizontal="center" vertical="center"/>
    </xf>
    <xf numFmtId="0" fontId="12"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4" fillId="3" borderId="78" xfId="0" applyFont="1" applyFill="1" applyBorder="1" applyAlignment="1">
      <alignment horizontal="right" vertical="center" wrapText="1"/>
    </xf>
    <xf numFmtId="0" fontId="13" fillId="6" borderId="125" xfId="0" applyFont="1" applyFill="1" applyBorder="1" applyAlignment="1" applyProtection="1">
      <alignment horizontal="center" vertical="center" wrapText="1"/>
      <protection locked="0"/>
    </xf>
    <xf numFmtId="0" fontId="4" fillId="3" borderId="126" xfId="0" applyFont="1" applyFill="1" applyBorder="1" applyAlignment="1">
      <alignment horizontal="righ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right" vertical="center" wrapText="1"/>
    </xf>
    <xf numFmtId="0" fontId="4" fillId="3" borderId="72" xfId="0" applyFont="1" applyFill="1" applyBorder="1" applyAlignment="1">
      <alignment horizontal="left" vertical="center" wrapText="1"/>
    </xf>
    <xf numFmtId="0" fontId="4" fillId="3" borderId="130" xfId="0" applyFont="1" applyFill="1" applyBorder="1" applyAlignment="1">
      <alignment horizontal="center" vertical="center" wrapText="1"/>
    </xf>
    <xf numFmtId="0" fontId="13" fillId="8" borderId="98" xfId="0" applyFont="1" applyFill="1" applyBorder="1" applyAlignment="1" applyProtection="1">
      <alignment horizontal="center" vertical="center" wrapText="1"/>
      <protection locked="0"/>
    </xf>
    <xf numFmtId="0" fontId="13" fillId="8" borderId="125" xfId="0" applyFont="1" applyFill="1" applyBorder="1" applyAlignment="1" applyProtection="1">
      <alignment horizontal="center" vertical="center" wrapText="1"/>
      <protection locked="0"/>
    </xf>
    <xf numFmtId="0" fontId="16" fillId="8" borderId="98" xfId="0" applyFont="1" applyFill="1" applyBorder="1" applyAlignment="1" applyProtection="1">
      <alignment horizontal="center" vertical="center" wrapText="1"/>
      <protection locked="0"/>
    </xf>
    <xf numFmtId="0" fontId="13" fillId="6" borderId="125" xfId="0" applyFont="1" applyFill="1" applyBorder="1" applyAlignment="1">
      <alignment horizontal="center" vertical="center" wrapText="1"/>
    </xf>
    <xf numFmtId="0" fontId="17" fillId="0" borderId="0" xfId="0" applyFont="1"/>
    <xf numFmtId="0" fontId="13" fillId="6" borderId="98" xfId="0" applyFont="1" applyFill="1" applyBorder="1" applyAlignment="1">
      <alignment horizontal="center" vertical="center" wrapText="1"/>
    </xf>
    <xf numFmtId="0" fontId="18" fillId="0" borderId="0" xfId="0" applyFont="1"/>
    <xf numFmtId="0" fontId="4" fillId="3" borderId="86" xfId="0" applyFont="1" applyFill="1" applyBorder="1" applyAlignment="1">
      <alignment horizontal="center" vertical="center" wrapText="1"/>
    </xf>
    <xf numFmtId="1" fontId="8" fillId="3" borderId="35" xfId="2" applyNumberFormat="1" applyFont="1" applyFill="1" applyBorder="1" applyAlignment="1" applyProtection="1">
      <alignment horizontal="center" vertical="center" wrapText="1"/>
    </xf>
    <xf numFmtId="0" fontId="4" fillId="3" borderId="86" xfId="0" applyFont="1" applyFill="1" applyBorder="1" applyAlignment="1">
      <alignment vertical="center" wrapText="1"/>
    </xf>
    <xf numFmtId="0" fontId="4" fillId="3" borderId="89"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13" fillId="8" borderId="134" xfId="0" applyFont="1" applyFill="1" applyBorder="1" applyAlignment="1" applyProtection="1">
      <alignment horizontal="center" vertical="center" wrapText="1"/>
      <protection locked="0"/>
    </xf>
    <xf numFmtId="0" fontId="13" fillId="8" borderId="133" xfId="0" applyFont="1" applyFill="1" applyBorder="1" applyAlignment="1" applyProtection="1">
      <alignment horizontal="center" vertical="center" wrapText="1"/>
      <protection locked="0"/>
    </xf>
    <xf numFmtId="0" fontId="16" fillId="8" borderId="133" xfId="0" applyFont="1" applyFill="1" applyBorder="1" applyAlignment="1" applyProtection="1">
      <alignment horizontal="center" vertical="center" wrapText="1"/>
      <protection locked="0"/>
    </xf>
    <xf numFmtId="0" fontId="13" fillId="6" borderId="133" xfId="0" applyFont="1" applyFill="1" applyBorder="1" applyAlignment="1">
      <alignment horizontal="center" vertical="center" wrapText="1"/>
    </xf>
    <xf numFmtId="0" fontId="16" fillId="8" borderId="125" xfId="0" applyFont="1" applyFill="1" applyBorder="1" applyAlignment="1" applyProtection="1">
      <alignment horizontal="center" vertical="center" wrapText="1"/>
      <protection locked="0"/>
    </xf>
    <xf numFmtId="0" fontId="19" fillId="8" borderId="98" xfId="0" applyFont="1" applyFill="1" applyBorder="1" applyAlignment="1" applyProtection="1">
      <alignment horizontal="center" vertical="center" wrapText="1"/>
      <protection locked="0"/>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9" fontId="8" fillId="3" borderId="90" xfId="2" applyFont="1" applyFill="1" applyBorder="1" applyAlignment="1" applyProtection="1">
      <alignment vertical="center" wrapText="1"/>
    </xf>
    <xf numFmtId="0" fontId="8" fillId="4" borderId="137" xfId="0" applyFont="1" applyFill="1" applyBorder="1" applyAlignment="1">
      <alignment horizontal="center" vertical="center" wrapText="1"/>
    </xf>
    <xf numFmtId="9" fontId="8" fillId="4" borderId="137" xfId="2" applyFont="1" applyFill="1" applyBorder="1" applyAlignment="1" applyProtection="1">
      <alignment horizontal="center" vertical="center" wrapText="1"/>
    </xf>
    <xf numFmtId="9" fontId="8" fillId="4" borderId="138" xfId="2" applyFont="1" applyFill="1" applyBorder="1" applyAlignment="1" applyProtection="1">
      <alignment horizontal="center" vertical="center" wrapText="1"/>
    </xf>
    <xf numFmtId="166" fontId="13" fillId="6" borderId="98" xfId="0" applyNumberFormat="1" applyFont="1" applyFill="1" applyBorder="1" applyAlignment="1">
      <alignment horizontal="center" vertical="center" wrapText="1"/>
    </xf>
    <xf numFmtId="0" fontId="13" fillId="8" borderId="72" xfId="0" applyFont="1" applyFill="1" applyBorder="1" applyAlignment="1" applyProtection="1">
      <alignment horizontal="center" vertical="center" wrapText="1"/>
      <protection locked="0"/>
    </xf>
    <xf numFmtId="9" fontId="8" fillId="4" borderId="139" xfId="2" applyFont="1" applyFill="1" applyBorder="1" applyAlignment="1" applyProtection="1">
      <alignment horizontal="center" vertical="center" wrapText="1"/>
    </xf>
    <xf numFmtId="0" fontId="4" fillId="3" borderId="98" xfId="0" applyFont="1" applyFill="1" applyBorder="1" applyAlignment="1">
      <alignment horizontal="center" vertical="center" wrapText="1"/>
    </xf>
    <xf numFmtId="0" fontId="7" fillId="4" borderId="79" xfId="0" applyFont="1" applyFill="1" applyBorder="1" applyAlignment="1">
      <alignment horizontal="left" vertical="center" wrapText="1"/>
    </xf>
    <xf numFmtId="9" fontId="22" fillId="9" borderId="98" xfId="2" applyFont="1" applyFill="1" applyBorder="1" applyAlignment="1" applyProtection="1">
      <alignment horizontal="center" vertical="center" wrapText="1"/>
    </xf>
    <xf numFmtId="0" fontId="13" fillId="6" borderId="134" xfId="0" applyFont="1" applyFill="1" applyBorder="1" applyAlignment="1">
      <alignment horizontal="center" vertical="center" wrapText="1"/>
    </xf>
    <xf numFmtId="0" fontId="23" fillId="6" borderId="134" xfId="0" applyFont="1" applyFill="1" applyBorder="1" applyAlignment="1">
      <alignment horizontal="center" vertical="center" wrapText="1"/>
    </xf>
    <xf numFmtId="0" fontId="16" fillId="7" borderId="134" xfId="0" applyFont="1" applyFill="1" applyBorder="1" applyAlignment="1" applyProtection="1">
      <alignment horizontal="center" vertical="center" wrapText="1"/>
      <protection locked="0"/>
    </xf>
    <xf numFmtId="9" fontId="13" fillId="6" borderId="134" xfId="2" applyFont="1" applyFill="1" applyBorder="1" applyAlignment="1" applyProtection="1">
      <alignment horizontal="center" vertical="center" wrapText="1"/>
    </xf>
    <xf numFmtId="9" fontId="24" fillId="6" borderId="144" xfId="2" applyFont="1" applyFill="1" applyBorder="1" applyAlignment="1" applyProtection="1">
      <alignment horizontal="center" vertical="center" wrapText="1"/>
    </xf>
    <xf numFmtId="0" fontId="23" fillId="6" borderId="98" xfId="0" applyFont="1" applyFill="1" applyBorder="1" applyAlignment="1">
      <alignment horizontal="center" vertical="center" wrapText="1"/>
    </xf>
    <xf numFmtId="0" fontId="16" fillId="7" borderId="98" xfId="0" applyFont="1" applyFill="1" applyBorder="1" applyAlignment="1" applyProtection="1">
      <alignment horizontal="center" vertical="center" wrapText="1"/>
      <protection locked="0"/>
    </xf>
    <xf numFmtId="9" fontId="13" fillId="6" borderId="98" xfId="2" applyFont="1" applyFill="1" applyBorder="1" applyAlignment="1" applyProtection="1">
      <alignment horizontal="center" vertical="center" wrapText="1"/>
    </xf>
    <xf numFmtId="9" fontId="24" fillId="6" borderId="83" xfId="2" applyFont="1" applyFill="1" applyBorder="1" applyAlignment="1" applyProtection="1">
      <alignment horizontal="center" vertical="center" wrapText="1"/>
    </xf>
    <xf numFmtId="0" fontId="23" fillId="6" borderId="133" xfId="0" applyFont="1" applyFill="1" applyBorder="1" applyAlignment="1">
      <alignment horizontal="center" vertical="center" wrapText="1"/>
    </xf>
    <xf numFmtId="0" fontId="16" fillId="7" borderId="133" xfId="0" applyFont="1" applyFill="1" applyBorder="1" applyAlignment="1" applyProtection="1">
      <alignment horizontal="center" vertical="center" wrapText="1"/>
      <protection locked="0"/>
    </xf>
    <xf numFmtId="9" fontId="13" fillId="6" borderId="133" xfId="2" applyFont="1" applyFill="1" applyBorder="1" applyAlignment="1" applyProtection="1">
      <alignment horizontal="center" vertical="center" wrapText="1"/>
    </xf>
    <xf numFmtId="9" fontId="24" fillId="6" borderId="135" xfId="2" applyFont="1" applyFill="1" applyBorder="1" applyAlignment="1" applyProtection="1">
      <alignment horizontal="center" vertical="center" wrapText="1"/>
    </xf>
    <xf numFmtId="0" fontId="4" fillId="3" borderId="145" xfId="0" applyFont="1" applyFill="1" applyBorder="1" applyAlignment="1">
      <alignment vertical="center" wrapText="1"/>
    </xf>
    <xf numFmtId="166" fontId="13" fillId="6" borderId="133" xfId="0" applyNumberFormat="1" applyFont="1" applyFill="1" applyBorder="1" applyAlignment="1">
      <alignment horizontal="center" vertical="center" wrapText="1"/>
    </xf>
    <xf numFmtId="0" fontId="23" fillId="6" borderId="125" xfId="0" applyFont="1" applyFill="1" applyBorder="1" applyAlignment="1">
      <alignment horizontal="center" vertical="center" wrapText="1"/>
    </xf>
    <xf numFmtId="0" fontId="16" fillId="7" borderId="125" xfId="0" applyFont="1" applyFill="1" applyBorder="1" applyAlignment="1" applyProtection="1">
      <alignment horizontal="center" vertical="center" wrapText="1"/>
      <protection locked="0"/>
    </xf>
    <xf numFmtId="9" fontId="13" fillId="6" borderId="125" xfId="2" applyFont="1" applyFill="1" applyBorder="1" applyAlignment="1" applyProtection="1">
      <alignment horizontal="center" vertical="center" wrapText="1"/>
    </xf>
    <xf numFmtId="9" fontId="24" fillId="6" borderId="131" xfId="2" applyFont="1" applyFill="1" applyBorder="1" applyAlignment="1" applyProtection="1">
      <alignment horizontal="center" vertical="center" wrapText="1"/>
    </xf>
    <xf numFmtId="0" fontId="8" fillId="4" borderId="146" xfId="0" applyFont="1" applyFill="1" applyBorder="1" applyAlignment="1">
      <alignment horizontal="center" vertical="center" wrapText="1"/>
    </xf>
    <xf numFmtId="9" fontId="8" fillId="4" borderId="146" xfId="0" applyNumberFormat="1" applyFont="1" applyFill="1" applyBorder="1" applyAlignment="1">
      <alignment horizontal="center" vertical="center" wrapText="1"/>
    </xf>
    <xf numFmtId="9" fontId="8" fillId="4" borderId="90" xfId="2" applyFont="1" applyFill="1" applyBorder="1" applyAlignment="1" applyProtection="1">
      <alignment horizontal="center" vertical="center" wrapText="1"/>
    </xf>
    <xf numFmtId="9" fontId="8" fillId="4" borderId="147" xfId="2" applyFont="1" applyFill="1" applyBorder="1" applyAlignment="1" applyProtection="1">
      <alignment horizontal="center" vertical="center" wrapText="1"/>
    </xf>
    <xf numFmtId="0" fontId="16" fillId="7" borderId="79" xfId="0" applyFont="1" applyFill="1" applyBorder="1" applyAlignment="1" applyProtection="1">
      <alignment horizontal="center" vertical="center" wrapText="1"/>
      <protection locked="0"/>
    </xf>
    <xf numFmtId="0" fontId="16" fillId="7" borderId="37" xfId="0" applyFont="1" applyFill="1" applyBorder="1" applyAlignment="1" applyProtection="1">
      <alignment horizontal="center" vertical="center" wrapText="1"/>
      <protection locked="0"/>
    </xf>
    <xf numFmtId="0" fontId="16" fillId="7" borderId="91" xfId="0" applyFont="1" applyFill="1" applyBorder="1" applyAlignment="1" applyProtection="1">
      <alignment horizontal="center" vertical="center" wrapText="1"/>
      <protection locked="0"/>
    </xf>
    <xf numFmtId="1" fontId="8" fillId="3" borderId="90" xfId="2" applyNumberFormat="1" applyFont="1" applyFill="1" applyBorder="1" applyAlignment="1" applyProtection="1">
      <alignment horizontal="center" vertical="center" wrapText="1"/>
    </xf>
    <xf numFmtId="0" fontId="8" fillId="4" borderId="136" xfId="0" applyFont="1" applyFill="1" applyBorder="1" applyAlignment="1">
      <alignment horizontal="center" vertical="center" wrapText="1"/>
    </xf>
    <xf numFmtId="9" fontId="8" fillId="4" borderId="136" xfId="0" applyNumberFormat="1" applyFont="1" applyFill="1" applyBorder="1" applyAlignment="1">
      <alignment horizontal="center" vertical="center" wrapText="1"/>
    </xf>
    <xf numFmtId="0" fontId="4" fillId="3" borderId="150" xfId="0" applyFont="1" applyFill="1" applyBorder="1" applyAlignment="1">
      <alignment horizontal="center" vertical="center" wrapText="1"/>
    </xf>
    <xf numFmtId="0" fontId="24" fillId="8" borderId="134" xfId="0" applyFont="1" applyFill="1" applyBorder="1" applyAlignment="1" applyProtection="1">
      <alignment horizontal="center" vertical="center" wrapText="1"/>
      <protection locked="0"/>
    </xf>
    <xf numFmtId="0" fontId="27" fillId="3" borderId="98" xfId="0" applyFont="1" applyFill="1" applyBorder="1" applyAlignment="1">
      <alignment horizontal="center" vertical="center" wrapText="1"/>
    </xf>
    <xf numFmtId="0" fontId="27" fillId="3" borderId="83" xfId="0" applyFont="1" applyFill="1" applyBorder="1" applyAlignment="1">
      <alignment horizontal="center" vertical="center" wrapText="1"/>
    </xf>
    <xf numFmtId="9" fontId="27" fillId="3" borderId="151" xfId="2" applyFont="1" applyFill="1" applyBorder="1" applyAlignment="1" applyProtection="1">
      <alignment horizontal="center" vertical="center" wrapText="1"/>
    </xf>
    <xf numFmtId="0" fontId="24" fillId="8" borderId="98" xfId="0" applyFont="1" applyFill="1" applyBorder="1" applyAlignment="1" applyProtection="1">
      <alignment horizontal="center" vertical="center" wrapText="1"/>
      <protection locked="0"/>
    </xf>
    <xf numFmtId="9" fontId="28" fillId="3" borderId="35" xfId="2" applyFont="1" applyFill="1" applyBorder="1" applyAlignment="1" applyProtection="1">
      <alignment horizontal="center" vertical="center" wrapText="1"/>
    </xf>
    <xf numFmtId="0" fontId="19" fillId="8" borderId="125" xfId="0" applyFont="1" applyFill="1" applyBorder="1" applyAlignment="1" applyProtection="1">
      <alignment horizontal="center" vertical="center" wrapText="1"/>
      <protection locked="0"/>
    </xf>
    <xf numFmtId="9" fontId="9" fillId="4" borderId="136" xfId="2" applyFont="1" applyFill="1" applyBorder="1" applyAlignment="1" applyProtection="1">
      <alignment horizontal="center" vertical="center" wrapText="1"/>
    </xf>
    <xf numFmtId="9" fontId="9" fillId="4" borderId="139" xfId="2" applyFont="1" applyFill="1" applyBorder="1" applyAlignment="1" applyProtection="1">
      <alignment horizontal="center" vertical="center" wrapText="1"/>
    </xf>
    <xf numFmtId="9" fontId="28" fillId="4" borderId="152" xfId="2" applyFont="1" applyFill="1" applyBorder="1" applyAlignment="1" applyProtection="1">
      <alignment horizontal="center" vertical="center" wrapText="1"/>
    </xf>
    <xf numFmtId="0" fontId="24" fillId="8" borderId="72" xfId="0" applyFont="1" applyFill="1" applyBorder="1" applyAlignment="1" applyProtection="1">
      <alignment horizontal="center" vertical="center" wrapText="1"/>
      <protection locked="0"/>
    </xf>
    <xf numFmtId="9" fontId="28" fillId="3" borderId="90" xfId="2" applyFont="1" applyFill="1" applyBorder="1" applyAlignment="1" applyProtection="1">
      <alignment horizontal="center" vertical="center" wrapText="1"/>
    </xf>
    <xf numFmtId="9" fontId="29" fillId="4" borderId="152" xfId="2" applyFont="1" applyFill="1" applyBorder="1" applyAlignment="1" applyProtection="1">
      <alignment horizontal="center" vertical="center" wrapText="1"/>
    </xf>
    <xf numFmtId="9" fontId="30" fillId="4" borderId="136" xfId="2" applyFont="1" applyFill="1" applyBorder="1" applyAlignment="1" applyProtection="1">
      <alignment horizontal="center" vertical="center" wrapText="1"/>
    </xf>
    <xf numFmtId="164" fontId="31" fillId="8" borderId="125" xfId="0" applyNumberFormat="1" applyFont="1" applyFill="1" applyBorder="1" applyAlignment="1" applyProtection="1">
      <alignment horizontal="center" vertical="center" wrapText="1"/>
      <protection locked="0"/>
    </xf>
    <xf numFmtId="164" fontId="31" fillId="8" borderId="131" xfId="0" applyNumberFormat="1" applyFont="1" applyFill="1" applyBorder="1" applyAlignment="1" applyProtection="1">
      <alignment horizontal="center" vertical="center" wrapText="1"/>
      <protection locked="0"/>
    </xf>
    <xf numFmtId="0" fontId="13" fillId="6" borderId="98" xfId="0" applyFont="1" applyFill="1" applyBorder="1" applyAlignment="1" applyProtection="1">
      <alignment horizontal="center" vertical="center" wrapText="1"/>
      <protection locked="0"/>
    </xf>
    <xf numFmtId="164" fontId="31" fillId="8" borderId="134" xfId="0" applyNumberFormat="1" applyFont="1" applyFill="1" applyBorder="1" applyAlignment="1" applyProtection="1">
      <alignment horizontal="center" vertical="center" wrapText="1"/>
      <protection locked="0"/>
    </xf>
    <xf numFmtId="164" fontId="31" fillId="8" borderId="144" xfId="0" applyNumberFormat="1" applyFont="1" applyFill="1" applyBorder="1" applyAlignment="1" applyProtection="1">
      <alignment horizontal="center" vertical="center" wrapText="1"/>
      <protection locked="0"/>
    </xf>
    <xf numFmtId="164" fontId="31" fillId="8" borderId="133" xfId="0" applyNumberFormat="1" applyFont="1" applyFill="1" applyBorder="1" applyAlignment="1" applyProtection="1">
      <alignment horizontal="center" vertical="center" wrapText="1"/>
      <protection locked="0"/>
    </xf>
    <xf numFmtId="164" fontId="31" fillId="8" borderId="135" xfId="0" applyNumberFormat="1" applyFont="1" applyFill="1" applyBorder="1" applyAlignment="1" applyProtection="1">
      <alignment horizontal="center" vertical="center" wrapText="1"/>
      <protection locked="0"/>
    </xf>
    <xf numFmtId="0" fontId="13" fillId="6" borderId="134" xfId="0" applyFont="1" applyFill="1" applyBorder="1" applyAlignment="1" applyProtection="1">
      <alignment horizontal="center" vertical="center" wrapText="1"/>
      <protection locked="0"/>
    </xf>
    <xf numFmtId="0" fontId="0" fillId="0" borderId="0" xfId="0" applyAlignment="1">
      <alignment horizontal="left"/>
    </xf>
    <xf numFmtId="0" fontId="0" fillId="0" borderId="0" xfId="0" applyAlignment="1">
      <alignment horizontal="center"/>
    </xf>
    <xf numFmtId="0" fontId="32" fillId="0" borderId="0" xfId="0" applyFont="1"/>
    <xf numFmtId="0" fontId="0" fillId="0" borderId="0" xfId="0" applyProtection="1">
      <protection locked="0"/>
    </xf>
    <xf numFmtId="164" fontId="19" fillId="8" borderId="125" xfId="0" applyNumberFormat="1" applyFont="1" applyFill="1" applyBorder="1" applyAlignment="1" applyProtection="1">
      <alignment horizontal="center" vertical="center" wrapText="1"/>
      <protection locked="0"/>
    </xf>
    <xf numFmtId="164" fontId="19" fillId="8" borderId="149" xfId="0" applyNumberFormat="1" applyFont="1" applyFill="1" applyBorder="1" applyAlignment="1" applyProtection="1">
      <alignment horizontal="center" vertical="center" wrapText="1"/>
      <protection locked="0"/>
    </xf>
    <xf numFmtId="0" fontId="16" fillId="8" borderId="96" xfId="0" applyFont="1" applyFill="1" applyBorder="1" applyAlignment="1" applyProtection="1">
      <alignment horizontal="center" vertical="center" wrapText="1"/>
      <protection locked="0"/>
    </xf>
    <xf numFmtId="0" fontId="16" fillId="8" borderId="144" xfId="0" applyFont="1" applyFill="1" applyBorder="1" applyAlignment="1" applyProtection="1">
      <alignment horizontal="center" vertical="center" wrapText="1"/>
      <protection locked="0"/>
    </xf>
    <xf numFmtId="164" fontId="19" fillId="8" borderId="134" xfId="0" applyNumberFormat="1" applyFont="1" applyFill="1" applyBorder="1" applyAlignment="1" applyProtection="1">
      <alignment horizontal="center" vertical="center" wrapText="1"/>
      <protection locked="0"/>
    </xf>
    <xf numFmtId="164" fontId="19" fillId="8" borderId="155" xfId="0" applyNumberFormat="1" applyFont="1" applyFill="1" applyBorder="1" applyAlignment="1" applyProtection="1">
      <alignment horizontal="center" vertical="center" wrapText="1"/>
      <protection locked="0"/>
    </xf>
    <xf numFmtId="0" fontId="16" fillId="8" borderId="37" xfId="0" applyFont="1" applyFill="1" applyBorder="1" applyAlignment="1" applyProtection="1">
      <alignment horizontal="center" vertical="center" wrapText="1"/>
      <protection locked="0"/>
    </xf>
    <xf numFmtId="0" fontId="16" fillId="8" borderId="83" xfId="0" applyFont="1" applyFill="1" applyBorder="1" applyAlignment="1" applyProtection="1">
      <alignment horizontal="center" vertical="center" wrapText="1"/>
      <protection locked="0"/>
    </xf>
    <xf numFmtId="0" fontId="5" fillId="3" borderId="86" xfId="0" applyFont="1" applyFill="1" applyBorder="1" applyAlignment="1">
      <alignment horizontal="left" vertical="center" wrapText="1"/>
    </xf>
    <xf numFmtId="164" fontId="19" fillId="8" borderId="46" xfId="0" applyNumberFormat="1" applyFont="1" applyFill="1" applyBorder="1" applyAlignment="1" applyProtection="1">
      <alignment horizontal="center" vertical="center" wrapText="1"/>
      <protection locked="0"/>
    </xf>
    <xf numFmtId="164" fontId="19" fillId="8" borderId="35" xfId="0" applyNumberFormat="1" applyFont="1" applyFill="1" applyBorder="1" applyAlignment="1" applyProtection="1">
      <alignment horizontal="center" vertical="center" wrapText="1"/>
      <protection locked="0"/>
    </xf>
    <xf numFmtId="0" fontId="27" fillId="4" borderId="46" xfId="0" applyFont="1" applyFill="1" applyBorder="1" applyAlignment="1">
      <alignment horizontal="center" vertical="center" wrapText="1"/>
    </xf>
    <xf numFmtId="0" fontId="16" fillId="8" borderId="72" xfId="0" applyFont="1" applyFill="1" applyBorder="1" applyAlignment="1" applyProtection="1">
      <alignment horizontal="center" vertical="center" wrapText="1"/>
      <protection locked="0"/>
    </xf>
    <xf numFmtId="0" fontId="16" fillId="8" borderId="73" xfId="0" applyFont="1" applyFill="1" applyBorder="1" applyAlignment="1" applyProtection="1">
      <alignment horizontal="center" vertical="center" wrapText="1"/>
      <protection locked="0"/>
    </xf>
    <xf numFmtId="9" fontId="13" fillId="6" borderId="72" xfId="2" applyFont="1" applyFill="1" applyBorder="1" applyAlignment="1" applyProtection="1">
      <alignment horizontal="center" vertical="center" wrapText="1"/>
    </xf>
    <xf numFmtId="0" fontId="16" fillId="8" borderId="130" xfId="0" applyFont="1" applyFill="1" applyBorder="1" applyAlignment="1" applyProtection="1">
      <alignment horizontal="center" vertical="center" wrapText="1"/>
      <protection locked="0"/>
    </xf>
    <xf numFmtId="0" fontId="16" fillId="8" borderId="79" xfId="0" applyFont="1" applyFill="1" applyBorder="1" applyAlignment="1" applyProtection="1">
      <alignment horizontal="center" vertical="center" wrapText="1"/>
      <protection locked="0"/>
    </xf>
    <xf numFmtId="0" fontId="16" fillId="8" borderId="131" xfId="0" applyFont="1" applyFill="1" applyBorder="1" applyAlignment="1" applyProtection="1">
      <alignment horizontal="center" vertical="center" wrapText="1"/>
      <protection locked="0"/>
    </xf>
    <xf numFmtId="164" fontId="19" fillId="8" borderId="156" xfId="0" applyNumberFormat="1" applyFont="1" applyFill="1" applyBorder="1" applyAlignment="1" applyProtection="1">
      <alignment horizontal="center" vertical="center" wrapText="1"/>
      <protection locked="0"/>
    </xf>
    <xf numFmtId="164" fontId="19" fillId="8" borderId="90" xfId="0" applyNumberFormat="1" applyFont="1" applyFill="1" applyBorder="1" applyAlignment="1" applyProtection="1">
      <alignment horizontal="center" vertical="center" wrapText="1"/>
      <protection locked="0"/>
    </xf>
    <xf numFmtId="0" fontId="16" fillId="8" borderId="91" xfId="0" applyFont="1" applyFill="1" applyBorder="1" applyAlignment="1" applyProtection="1">
      <alignment horizontal="center" vertical="center" wrapText="1"/>
      <protection locked="0"/>
    </xf>
    <xf numFmtId="0" fontId="16" fillId="8" borderId="135" xfId="0" applyFont="1" applyFill="1" applyBorder="1" applyAlignment="1" applyProtection="1">
      <alignment horizontal="center" vertical="center" wrapText="1"/>
      <protection locked="0"/>
    </xf>
    <xf numFmtId="164" fontId="19" fillId="6" borderId="0" xfId="0" applyNumberFormat="1" applyFont="1" applyFill="1" applyAlignment="1" applyProtection="1">
      <alignment horizontal="center" vertical="top" wrapText="1"/>
      <protection locked="0"/>
    </xf>
    <xf numFmtId="164" fontId="19" fillId="6" borderId="158" xfId="0" applyNumberFormat="1" applyFont="1" applyFill="1" applyBorder="1" applyAlignment="1" applyProtection="1">
      <alignment horizontal="center" vertical="top" wrapText="1"/>
      <protection locked="0"/>
    </xf>
    <xf numFmtId="167" fontId="9" fillId="3" borderId="35" xfId="2" applyNumberFormat="1" applyFont="1" applyFill="1" applyBorder="1" applyAlignment="1" applyProtection="1">
      <alignment horizontal="center" vertical="center" wrapText="1"/>
    </xf>
    <xf numFmtId="0" fontId="0" fillId="0" borderId="136" xfId="0" applyBorder="1"/>
    <xf numFmtId="0" fontId="0" fillId="0" borderId="136" xfId="0" applyBorder="1" applyAlignment="1">
      <alignment horizontal="left"/>
    </xf>
    <xf numFmtId="0" fontId="0" fillId="0" borderId="136" xfId="0" applyBorder="1" applyAlignment="1">
      <alignment horizontal="center"/>
    </xf>
    <xf numFmtId="0" fontId="3" fillId="0" borderId="136" xfId="0" applyFont="1" applyBorder="1"/>
    <xf numFmtId="0" fontId="0" fillId="0" borderId="139" xfId="0" applyBorder="1" applyProtection="1">
      <protection locked="0"/>
    </xf>
    <xf numFmtId="0" fontId="16" fillId="8" borderId="134" xfId="0" applyFont="1" applyFill="1" applyBorder="1" applyAlignment="1" applyProtection="1">
      <alignment horizontal="center" vertical="center" wrapText="1"/>
      <protection locked="0"/>
    </xf>
    <xf numFmtId="0" fontId="13" fillId="6" borderId="46" xfId="0" applyFont="1" applyFill="1" applyBorder="1" applyAlignment="1">
      <alignment horizontal="center" vertical="center" wrapText="1"/>
    </xf>
    <xf numFmtId="9" fontId="13" fillId="6" borderId="46" xfId="2" applyFont="1" applyFill="1" applyBorder="1" applyAlignment="1" applyProtection="1">
      <alignment horizontal="center" vertical="center" wrapText="1"/>
    </xf>
    <xf numFmtId="164" fontId="13" fillId="6" borderId="0" xfId="0" applyNumberFormat="1" applyFont="1" applyFill="1" applyAlignment="1" applyProtection="1">
      <alignment horizontal="center" vertical="top" wrapText="1"/>
      <protection locked="0"/>
    </xf>
    <xf numFmtId="164" fontId="13" fillId="6" borderId="158" xfId="0" applyNumberFormat="1" applyFont="1" applyFill="1" applyBorder="1" applyAlignment="1" applyProtection="1">
      <alignment horizontal="center" vertical="top" wrapText="1"/>
      <protection locked="0"/>
    </xf>
    <xf numFmtId="164" fontId="13" fillId="6" borderId="146" xfId="0" applyNumberFormat="1" applyFont="1" applyFill="1" applyBorder="1" applyAlignment="1" applyProtection="1">
      <alignment horizontal="center" vertical="top" wrapText="1"/>
      <protection locked="0"/>
    </xf>
    <xf numFmtId="164" fontId="13" fillId="6" borderId="160" xfId="0" applyNumberFormat="1" applyFont="1" applyFill="1" applyBorder="1" applyAlignment="1" applyProtection="1">
      <alignment horizontal="center" vertical="top" wrapText="1"/>
      <protection locked="0"/>
    </xf>
    <xf numFmtId="164" fontId="13" fillId="6" borderId="141" xfId="0" applyNumberFormat="1" applyFont="1" applyFill="1" applyBorder="1" applyAlignment="1" applyProtection="1">
      <alignment horizontal="center" vertical="top" wrapText="1"/>
      <protection locked="0"/>
    </xf>
    <xf numFmtId="164" fontId="13" fillId="6" borderId="142" xfId="0" applyNumberFormat="1" applyFont="1" applyFill="1" applyBorder="1" applyAlignment="1" applyProtection="1">
      <alignment horizontal="center" vertical="top" wrapText="1"/>
      <protection locked="0"/>
    </xf>
    <xf numFmtId="9" fontId="35" fillId="3" borderId="90" xfId="2" applyFont="1" applyFill="1" applyBorder="1" applyAlignment="1" applyProtection="1">
      <alignment horizontal="center" vertical="center" wrapText="1"/>
    </xf>
    <xf numFmtId="0" fontId="4" fillId="3" borderId="46" xfId="0" applyFont="1" applyFill="1" applyBorder="1" applyAlignment="1">
      <alignment horizontal="right" vertical="center" wrapText="1"/>
    </xf>
    <xf numFmtId="0" fontId="4" fillId="3" borderId="158" xfId="0" applyFont="1" applyFill="1" applyBorder="1" applyAlignment="1">
      <alignment horizontal="right" vertical="center" wrapText="1"/>
    </xf>
    <xf numFmtId="0" fontId="4" fillId="3" borderId="35" xfId="0" applyFont="1" applyFill="1" applyBorder="1" applyAlignment="1">
      <alignment horizontal="right" vertical="center" wrapText="1"/>
    </xf>
    <xf numFmtId="0" fontId="4" fillId="3" borderId="90" xfId="0" applyFont="1" applyFill="1" applyBorder="1" applyAlignment="1">
      <alignment horizontal="right" vertical="center" wrapText="1"/>
    </xf>
    <xf numFmtId="0" fontId="4" fillId="3" borderId="160" xfId="0" applyFont="1" applyFill="1" applyBorder="1" applyAlignment="1">
      <alignment horizontal="right" vertical="center" wrapText="1"/>
    </xf>
    <xf numFmtId="0" fontId="36" fillId="0" borderId="0" xfId="0" applyFont="1" applyAlignment="1">
      <alignment horizontal="center" vertical="center" wrapText="1"/>
    </xf>
    <xf numFmtId="0" fontId="12" fillId="0" borderId="86" xfId="0" applyFont="1" applyBorder="1" applyAlignment="1">
      <alignment vertical="center" wrapText="1"/>
    </xf>
    <xf numFmtId="0" fontId="12" fillId="0" borderId="158" xfId="0" applyFont="1" applyBorder="1" applyAlignment="1">
      <alignment vertical="center" wrapText="1"/>
    </xf>
    <xf numFmtId="0" fontId="7" fillId="4" borderId="164" xfId="0" applyFont="1" applyFill="1" applyBorder="1" applyAlignment="1">
      <alignment horizontal="center" vertical="center" wrapText="1"/>
    </xf>
    <xf numFmtId="0" fontId="13" fillId="6" borderId="98" xfId="0" applyFont="1" applyFill="1" applyBorder="1" applyAlignment="1" applyProtection="1">
      <alignment horizontal="left" vertical="center" wrapText="1"/>
      <protection locked="0"/>
    </xf>
    <xf numFmtId="0" fontId="13" fillId="6" borderId="132" xfId="0" applyFont="1" applyFill="1" applyBorder="1" applyAlignment="1" applyProtection="1">
      <alignment horizontal="left" vertical="center" wrapText="1"/>
      <protection locked="0"/>
    </xf>
    <xf numFmtId="0" fontId="37" fillId="3" borderId="86" xfId="0" applyFont="1" applyFill="1" applyBorder="1" applyAlignment="1">
      <alignment horizontal="right" vertical="center" wrapText="1"/>
    </xf>
    <xf numFmtId="0" fontId="38" fillId="3" borderId="0" xfId="0" applyFont="1" applyFill="1" applyAlignment="1">
      <alignment horizontal="center" vertical="center" wrapText="1"/>
    </xf>
    <xf numFmtId="9" fontId="38" fillId="3" borderId="146" xfId="0" applyNumberFormat="1" applyFont="1" applyFill="1" applyBorder="1" applyAlignment="1">
      <alignment horizontal="center" vertical="center" wrapText="1"/>
    </xf>
    <xf numFmtId="0" fontId="13" fillId="6" borderId="147" xfId="0" applyFont="1" applyFill="1" applyBorder="1" applyAlignment="1" applyProtection="1">
      <alignment vertical="center" wrapText="1"/>
      <protection locked="0"/>
    </xf>
    <xf numFmtId="0" fontId="38" fillId="0" borderId="0" xfId="0" applyFont="1" applyAlignment="1">
      <alignment vertical="center" wrapText="1"/>
    </xf>
    <xf numFmtId="9" fontId="38" fillId="0" borderId="0" xfId="0" applyNumberFormat="1" applyFont="1" applyAlignment="1">
      <alignment horizontal="center" vertical="top" wrapText="1"/>
    </xf>
    <xf numFmtId="0" fontId="12" fillId="0" borderId="0" xfId="0" applyFont="1" applyAlignment="1">
      <alignment horizontal="left" vertical="top" wrapText="1"/>
    </xf>
    <xf numFmtId="0" fontId="12" fillId="0" borderId="0" xfId="0" applyFont="1" applyAlignment="1">
      <alignment horizontal="center" wrapText="1"/>
    </xf>
    <xf numFmtId="165" fontId="13" fillId="6" borderId="98" xfId="0" applyNumberFormat="1" applyFont="1" applyFill="1" applyBorder="1" applyAlignment="1" applyProtection="1">
      <alignment horizontal="center" vertical="center" wrapText="1"/>
      <protection locked="0"/>
    </xf>
    <xf numFmtId="1" fontId="13" fillId="6" borderId="98" xfId="0" applyNumberFormat="1" applyFont="1" applyFill="1" applyBorder="1" applyAlignment="1" applyProtection="1">
      <alignment horizontal="center" vertical="center" wrapText="1"/>
      <protection locked="0"/>
    </xf>
    <xf numFmtId="9" fontId="39" fillId="4" borderId="98" xfId="2" applyFont="1" applyFill="1" applyBorder="1" applyAlignment="1" applyProtection="1">
      <alignment horizontal="center" vertical="center" wrapText="1"/>
    </xf>
    <xf numFmtId="9" fontId="13" fillId="6" borderId="98" xfId="2" applyFont="1" applyFill="1" applyBorder="1" applyAlignment="1" applyProtection="1">
      <alignment horizontal="center" vertical="center" wrapText="1"/>
      <protection locked="0"/>
    </xf>
    <xf numFmtId="164" fontId="19" fillId="6" borderId="125" xfId="0" applyNumberFormat="1" applyFont="1" applyFill="1" applyBorder="1" applyAlignment="1" applyProtection="1">
      <alignment horizontal="center" vertical="center" wrapText="1"/>
      <protection locked="0"/>
    </xf>
    <xf numFmtId="164" fontId="19" fillId="6" borderId="134" xfId="0" applyNumberFormat="1" applyFont="1" applyFill="1" applyBorder="1" applyAlignment="1" applyProtection="1">
      <alignment horizontal="center" vertical="center" wrapText="1"/>
      <protection locked="0"/>
    </xf>
    <xf numFmtId="165" fontId="40" fillId="6" borderId="134" xfId="0" applyNumberFormat="1" applyFont="1" applyFill="1" applyBorder="1" applyAlignment="1" applyProtection="1">
      <alignment horizontal="center" vertical="center" wrapText="1"/>
      <protection locked="0"/>
    </xf>
    <xf numFmtId="0" fontId="39" fillId="4" borderId="98" xfId="2" applyNumberFormat="1" applyFont="1" applyFill="1" applyBorder="1" applyAlignment="1" applyProtection="1">
      <alignment horizontal="center" vertical="center" wrapText="1"/>
    </xf>
    <xf numFmtId="164" fontId="19" fillId="6" borderId="98" xfId="0" applyNumberFormat="1" applyFont="1" applyFill="1" applyBorder="1" applyAlignment="1" applyProtection="1">
      <alignment horizontal="center" vertical="center" wrapText="1"/>
      <protection locked="0"/>
    </xf>
    <xf numFmtId="165" fontId="40" fillId="6" borderId="98" xfId="0" applyNumberFormat="1" applyFont="1" applyFill="1" applyBorder="1" applyAlignment="1" applyProtection="1">
      <alignment horizontal="center" vertical="center" wrapText="1"/>
      <protection locked="0"/>
    </xf>
    <xf numFmtId="168" fontId="0" fillId="0" borderId="0" xfId="0" applyNumberFormat="1" applyAlignment="1">
      <alignment horizontal="center"/>
    </xf>
    <xf numFmtId="0" fontId="43" fillId="0" borderId="0" xfId="0" applyFont="1" applyAlignment="1">
      <alignment vertical="center"/>
    </xf>
    <xf numFmtId="0" fontId="44" fillId="0" borderId="0" xfId="0" applyFont="1" applyAlignment="1">
      <alignment horizontal="right" vertical="center"/>
    </xf>
    <xf numFmtId="0" fontId="45" fillId="0" borderId="0" xfId="0" applyFont="1" applyAlignment="1">
      <alignment horizontal="right"/>
    </xf>
    <xf numFmtId="0" fontId="46" fillId="0" borderId="0" xfId="0" applyFont="1" applyAlignment="1">
      <alignment horizontal="right" vertical="center"/>
    </xf>
    <xf numFmtId="0" fontId="47" fillId="0" borderId="0" xfId="0" applyFont="1"/>
    <xf numFmtId="0" fontId="48" fillId="0" borderId="0" xfId="0" applyFont="1" applyAlignment="1">
      <alignment horizontal="right"/>
    </xf>
    <xf numFmtId="168" fontId="48" fillId="0" borderId="0" xfId="0" applyNumberFormat="1" applyFont="1" applyAlignment="1">
      <alignment horizontal="center" vertical="center"/>
    </xf>
    <xf numFmtId="0" fontId="46" fillId="0" borderId="0" xfId="0" applyFont="1" applyAlignment="1">
      <alignment horizontal="left" vertical="center"/>
    </xf>
    <xf numFmtId="0" fontId="0" fillId="0" borderId="167" xfId="0" applyBorder="1"/>
    <xf numFmtId="0" fontId="41" fillId="12" borderId="170" xfId="0" applyFont="1" applyFill="1" applyBorder="1"/>
    <xf numFmtId="0" fontId="0" fillId="0" borderId="170" xfId="0" applyBorder="1"/>
    <xf numFmtId="0" fontId="0" fillId="0" borderId="172" xfId="0" applyBorder="1"/>
    <xf numFmtId="0" fontId="0" fillId="0" borderId="173" xfId="0" applyBorder="1"/>
    <xf numFmtId="0" fontId="0" fillId="10" borderId="174" xfId="0" applyFill="1" applyBorder="1" applyProtection="1">
      <protection locked="0"/>
    </xf>
    <xf numFmtId="0" fontId="0" fillId="12" borderId="176" xfId="0" applyFill="1" applyBorder="1"/>
    <xf numFmtId="0" fontId="0" fillId="12" borderId="167" xfId="0" applyFill="1" applyBorder="1"/>
    <xf numFmtId="0" fontId="0" fillId="12" borderId="167" xfId="0" applyFill="1" applyBorder="1" applyAlignment="1">
      <alignment vertical="center"/>
    </xf>
    <xf numFmtId="0" fontId="0" fillId="0" borderId="177" xfId="0" applyBorder="1"/>
    <xf numFmtId="0" fontId="0" fillId="10" borderId="167" xfId="0" applyFill="1" applyBorder="1" applyProtection="1">
      <protection locked="0"/>
    </xf>
    <xf numFmtId="0" fontId="52" fillId="0" borderId="170" xfId="0" applyFont="1" applyBorder="1" applyAlignment="1">
      <alignment horizontal="center"/>
    </xf>
    <xf numFmtId="0" fontId="52" fillId="0" borderId="172" xfId="0" applyFont="1" applyBorder="1" applyAlignment="1">
      <alignment horizontal="center"/>
    </xf>
    <xf numFmtId="0" fontId="50" fillId="0" borderId="172" xfId="0" applyFont="1" applyBorder="1" applyAlignment="1">
      <alignment horizontal="center"/>
    </xf>
    <xf numFmtId="0" fontId="50" fillId="0" borderId="0" xfId="0" applyFont="1" applyAlignment="1">
      <alignment horizontal="center"/>
    </xf>
    <xf numFmtId="0" fontId="52" fillId="0" borderId="182" xfId="0" applyFont="1" applyBorder="1" applyAlignment="1">
      <alignment horizontal="center"/>
    </xf>
    <xf numFmtId="0" fontId="52" fillId="0" borderId="183" xfId="0" applyFont="1" applyBorder="1" applyAlignment="1">
      <alignment horizontal="center"/>
    </xf>
    <xf numFmtId="0" fontId="52" fillId="0" borderId="184" xfId="0" applyFont="1" applyBorder="1" applyAlignment="1">
      <alignment horizontal="center"/>
    </xf>
    <xf numFmtId="0" fontId="55" fillId="10" borderId="174" xfId="0" applyFont="1" applyFill="1" applyBorder="1" applyAlignment="1" applyProtection="1">
      <alignment horizontal="center"/>
      <protection locked="0"/>
    </xf>
    <xf numFmtId="0" fontId="55" fillId="10" borderId="184" xfId="0" applyFont="1" applyFill="1" applyBorder="1" applyAlignment="1" applyProtection="1">
      <alignment horizontal="center"/>
      <protection locked="0"/>
    </xf>
    <xf numFmtId="0" fontId="55" fillId="10" borderId="182" xfId="0" applyFont="1" applyFill="1" applyBorder="1" applyAlignment="1" applyProtection="1">
      <alignment horizontal="center"/>
      <protection locked="0"/>
    </xf>
    <xf numFmtId="0" fontId="55" fillId="10" borderId="183" xfId="0" applyFont="1" applyFill="1" applyBorder="1" applyAlignment="1" applyProtection="1">
      <alignment horizontal="center"/>
      <protection locked="0"/>
    </xf>
    <xf numFmtId="0" fontId="55" fillId="10" borderId="184" xfId="0" applyFont="1" applyFill="1" applyBorder="1" applyProtection="1">
      <protection locked="0"/>
    </xf>
    <xf numFmtId="0" fontId="55" fillId="10" borderId="183" xfId="0" applyFont="1" applyFill="1" applyBorder="1" applyProtection="1">
      <protection locked="0"/>
    </xf>
    <xf numFmtId="0" fontId="0" fillId="14" borderId="186" xfId="0" applyFill="1" applyBorder="1"/>
    <xf numFmtId="0" fontId="0" fillId="12" borderId="174" xfId="0" applyFill="1" applyBorder="1"/>
    <xf numFmtId="0" fontId="0" fillId="12" borderId="184" xfId="0" applyFill="1" applyBorder="1"/>
    <xf numFmtId="0" fontId="0" fillId="10" borderId="177" xfId="0" applyFill="1" applyBorder="1" applyProtection="1">
      <protection locked="0"/>
    </xf>
    <xf numFmtId="0" fontId="52" fillId="0" borderId="0" xfId="0" applyFont="1" applyAlignment="1">
      <alignment horizontal="center"/>
    </xf>
    <xf numFmtId="0" fontId="52" fillId="0" borderId="181" xfId="0" applyFont="1" applyBorder="1" applyAlignment="1">
      <alignment horizontal="center"/>
    </xf>
    <xf numFmtId="0" fontId="50" fillId="0" borderId="170" xfId="0" applyFont="1" applyBorder="1" applyAlignment="1">
      <alignment horizontal="center"/>
    </xf>
    <xf numFmtId="0" fontId="0" fillId="12" borderId="0" xfId="0" applyFill="1" applyAlignment="1">
      <alignment vertical="center"/>
    </xf>
    <xf numFmtId="0" fontId="0" fillId="12" borderId="181" xfId="0" applyFill="1" applyBorder="1" applyAlignment="1">
      <alignment vertical="center"/>
    </xf>
    <xf numFmtId="0" fontId="0" fillId="12" borderId="187" xfId="0" applyFill="1" applyBorder="1"/>
    <xf numFmtId="0" fontId="0" fillId="10" borderId="184" xfId="0" applyFill="1" applyBorder="1" applyProtection="1">
      <protection locked="0"/>
    </xf>
    <xf numFmtId="0" fontId="50" fillId="0" borderId="188" xfId="0" applyFont="1" applyBorder="1" applyAlignment="1">
      <alignment horizontal="center"/>
    </xf>
    <xf numFmtId="0" fontId="50" fillId="0" borderId="181" xfId="0" applyFont="1" applyBorder="1" applyAlignment="1">
      <alignment horizontal="center"/>
    </xf>
    <xf numFmtId="0" fontId="0" fillId="15" borderId="174" xfId="0" applyFill="1" applyBorder="1"/>
    <xf numFmtId="0" fontId="0" fillId="10" borderId="189" xfId="0" applyFill="1" applyBorder="1" applyProtection="1">
      <protection locked="0"/>
    </xf>
    <xf numFmtId="0" fontId="0" fillId="0" borderId="188" xfId="0" applyBorder="1"/>
    <xf numFmtId="0" fontId="0" fillId="10" borderId="187" xfId="0" applyFill="1" applyBorder="1" applyProtection="1">
      <protection locked="0"/>
    </xf>
    <xf numFmtId="0" fontId="0" fillId="0" borderId="190" xfId="0" applyBorder="1"/>
    <xf numFmtId="0" fontId="0" fillId="10" borderId="191" xfId="0" applyFill="1" applyBorder="1" applyProtection="1">
      <protection locked="0"/>
    </xf>
    <xf numFmtId="0" fontId="0" fillId="10" borderId="192" xfId="0" applyFill="1" applyBorder="1" applyProtection="1">
      <protection locked="0"/>
    </xf>
    <xf numFmtId="0" fontId="0" fillId="0" borderId="180" xfId="0" applyBorder="1"/>
    <xf numFmtId="0" fontId="52" fillId="10" borderId="187" xfId="0" applyFont="1" applyFill="1" applyBorder="1" applyProtection="1">
      <protection locked="0"/>
    </xf>
    <xf numFmtId="0" fontId="52" fillId="10" borderId="174" xfId="0" applyFont="1" applyFill="1" applyBorder="1" applyProtection="1">
      <protection locked="0"/>
    </xf>
    <xf numFmtId="0" fontId="52" fillId="10" borderId="184" xfId="0" applyFont="1" applyFill="1" applyBorder="1" applyProtection="1">
      <protection locked="0"/>
    </xf>
    <xf numFmtId="0" fontId="0" fillId="14" borderId="174" xfId="0" applyFill="1" applyBorder="1"/>
    <xf numFmtId="0" fontId="0" fillId="14" borderId="185" xfId="0" applyFill="1" applyBorder="1"/>
    <xf numFmtId="0" fontId="0" fillId="0" borderId="119" xfId="0" applyBorder="1"/>
    <xf numFmtId="0" fontId="0" fillId="0" borderId="193" xfId="0" applyBorder="1"/>
    <xf numFmtId="0" fontId="0" fillId="0" borderId="194" xfId="0" applyBorder="1"/>
    <xf numFmtId="0" fontId="0" fillId="0" borderId="195" xfId="0" applyBorder="1"/>
    <xf numFmtId="0" fontId="53" fillId="10" borderId="196" xfId="0" applyFont="1" applyFill="1" applyBorder="1" applyProtection="1">
      <protection locked="0"/>
    </xf>
    <xf numFmtId="0" fontId="0" fillId="10" borderId="0" xfId="0" applyFill="1" applyProtection="1">
      <protection locked="0"/>
    </xf>
    <xf numFmtId="0" fontId="0" fillId="10" borderId="0" xfId="0" applyFill="1" applyAlignment="1" applyProtection="1">
      <alignment horizontal="left"/>
      <protection locked="0"/>
    </xf>
    <xf numFmtId="0" fontId="59" fillId="10" borderId="196" xfId="0" applyFont="1" applyFill="1" applyBorder="1" applyAlignment="1" applyProtection="1">
      <alignment horizontal="left"/>
      <protection locked="0"/>
    </xf>
    <xf numFmtId="0" fontId="0" fillId="10" borderId="196" xfId="0" applyFill="1" applyBorder="1" applyAlignment="1" applyProtection="1">
      <alignment horizontal="left"/>
      <protection locked="0"/>
    </xf>
    <xf numFmtId="0" fontId="0" fillId="10" borderId="176" xfId="0" applyFill="1" applyBorder="1" applyProtection="1">
      <protection locked="0"/>
    </xf>
    <xf numFmtId="0" fontId="60" fillId="0" borderId="0" xfId="0" applyFont="1"/>
    <xf numFmtId="0" fontId="60" fillId="0" borderId="0" xfId="0" applyFont="1" applyAlignment="1">
      <alignment horizontal="left"/>
    </xf>
    <xf numFmtId="0" fontId="50" fillId="0" borderId="0" xfId="0" applyFont="1" applyAlignment="1">
      <alignment horizontal="left"/>
    </xf>
    <xf numFmtId="0" fontId="61" fillId="0" borderId="182" xfId="0" applyFont="1" applyBorder="1" applyAlignment="1">
      <alignment horizontal="center"/>
    </xf>
    <xf numFmtId="0" fontId="50" fillId="0" borderId="0" xfId="0" applyFont="1"/>
    <xf numFmtId="0" fontId="50" fillId="0" borderId="0" xfId="0" applyFont="1" applyAlignment="1">
      <alignment horizontal="right"/>
    </xf>
    <xf numFmtId="0" fontId="0" fillId="10" borderId="174" xfId="0" applyFill="1" applyBorder="1"/>
    <xf numFmtId="0" fontId="13" fillId="17" borderId="202" xfId="0" applyFont="1" applyFill="1" applyBorder="1" applyAlignment="1" applyProtection="1">
      <alignment horizontal="left" vertical="center" wrapText="1"/>
      <protection locked="0"/>
    </xf>
    <xf numFmtId="0" fontId="13" fillId="17" borderId="202" xfId="0" applyFont="1" applyFill="1" applyBorder="1" applyAlignment="1" applyProtection="1">
      <alignment horizontal="center" vertical="center" wrapText="1"/>
      <protection locked="0"/>
    </xf>
    <xf numFmtId="9" fontId="10" fillId="18" borderId="204" xfId="0" applyNumberFormat="1" applyFont="1" applyFill="1" applyBorder="1" applyAlignment="1">
      <alignment vertical="center" wrapText="1"/>
    </xf>
    <xf numFmtId="1" fontId="10" fillId="18" borderId="205" xfId="0" applyNumberFormat="1" applyFont="1" applyFill="1" applyBorder="1" applyAlignment="1">
      <alignment horizontal="center" vertical="center" wrapText="1"/>
    </xf>
    <xf numFmtId="9" fontId="10" fillId="18" borderId="204" xfId="2" applyFont="1" applyFill="1" applyBorder="1" applyAlignment="1" applyProtection="1">
      <alignment vertical="center" wrapText="1"/>
    </xf>
    <xf numFmtId="9" fontId="10" fillId="18" borderId="207" xfId="2" applyFont="1" applyFill="1" applyBorder="1" applyAlignment="1" applyProtection="1">
      <alignment vertical="center" wrapText="1"/>
    </xf>
    <xf numFmtId="9" fontId="10" fillId="18" borderId="208" xfId="2" applyFont="1" applyFill="1" applyBorder="1" applyAlignment="1" applyProtection="1">
      <alignment horizontal="center" vertical="center" wrapText="1"/>
    </xf>
    <xf numFmtId="0" fontId="62" fillId="0" borderId="0" xfId="0" applyFont="1"/>
    <xf numFmtId="0" fontId="19" fillId="17" borderId="202" xfId="0" applyFont="1" applyFill="1" applyBorder="1" applyAlignment="1" applyProtection="1">
      <alignment horizontal="left" vertical="center" wrapText="1"/>
      <protection locked="0"/>
    </xf>
    <xf numFmtId="0" fontId="8" fillId="5" borderId="213" xfId="0" applyFont="1" applyFill="1" applyBorder="1" applyAlignment="1">
      <alignment horizontal="center" vertical="center" wrapText="1"/>
    </xf>
    <xf numFmtId="9" fontId="8" fillId="5" borderId="112" xfId="2" applyFont="1" applyFill="1" applyBorder="1" applyAlignment="1" applyProtection="1">
      <alignment horizontal="center" vertical="center" wrapText="1"/>
    </xf>
    <xf numFmtId="9" fontId="8" fillId="5" borderId="214" xfId="2" applyFont="1" applyFill="1" applyBorder="1" applyAlignment="1" applyProtection="1">
      <alignment horizontal="center" vertical="center" wrapText="1"/>
    </xf>
    <xf numFmtId="0" fontId="13" fillId="17" borderId="217" xfId="0" applyFont="1" applyFill="1" applyBorder="1" applyAlignment="1" applyProtection="1">
      <alignment horizontal="left" vertical="center" wrapText="1"/>
      <protection locked="0"/>
    </xf>
    <xf numFmtId="0" fontId="13" fillId="6" borderId="217" xfId="0" applyFont="1" applyFill="1" applyBorder="1" applyAlignment="1">
      <alignment horizontal="center" vertical="center" wrapText="1"/>
    </xf>
    <xf numFmtId="0" fontId="16" fillId="17" borderId="218" xfId="0" applyFont="1" applyFill="1" applyBorder="1" applyAlignment="1" applyProtection="1">
      <alignment horizontal="center" vertical="center" wrapText="1"/>
      <protection locked="0"/>
    </xf>
    <xf numFmtId="9" fontId="10" fillId="18" borderId="202" xfId="0" applyNumberFormat="1" applyFont="1" applyFill="1" applyBorder="1" applyAlignment="1">
      <alignment vertical="center" wrapText="1"/>
    </xf>
    <xf numFmtId="1" fontId="10" fillId="18" borderId="203" xfId="0" applyNumberFormat="1" applyFont="1" applyFill="1" applyBorder="1" applyAlignment="1">
      <alignment horizontal="center" vertical="center" wrapText="1"/>
    </xf>
    <xf numFmtId="0" fontId="63" fillId="0" borderId="0" xfId="0" applyFont="1" applyAlignment="1">
      <alignment horizontal="left" vertical="center" wrapText="1"/>
    </xf>
    <xf numFmtId="0" fontId="13" fillId="17" borderId="215" xfId="0" applyFont="1" applyFill="1" applyBorder="1" applyAlignment="1" applyProtection="1">
      <alignment horizontal="left" vertical="center" wrapText="1"/>
      <protection locked="0"/>
    </xf>
    <xf numFmtId="0" fontId="13" fillId="17" borderId="215" xfId="0" applyFont="1" applyFill="1" applyBorder="1" applyAlignment="1" applyProtection="1">
      <alignment horizontal="center" vertical="center" wrapText="1"/>
      <protection locked="0"/>
    </xf>
    <xf numFmtId="0" fontId="16" fillId="17" borderId="215" xfId="0" applyFont="1" applyFill="1" applyBorder="1" applyAlignment="1" applyProtection="1">
      <alignment horizontal="center" vertical="center" wrapText="1"/>
      <protection locked="0"/>
    </xf>
    <xf numFmtId="0" fontId="13" fillId="6" borderId="215" xfId="0" applyFont="1" applyFill="1" applyBorder="1" applyAlignment="1">
      <alignment horizontal="center" vertical="center" wrapText="1"/>
    </xf>
    <xf numFmtId="0" fontId="16" fillId="17" borderId="216" xfId="0" applyFont="1" applyFill="1" applyBorder="1" applyAlignment="1" applyProtection="1">
      <alignment horizontal="center" vertical="center" wrapText="1"/>
      <protection locked="0"/>
    </xf>
    <xf numFmtId="0" fontId="13" fillId="17" borderId="204" xfId="0" applyFont="1" applyFill="1" applyBorder="1" applyAlignment="1" applyProtection="1">
      <alignment horizontal="left" vertical="center" wrapText="1"/>
      <protection locked="0"/>
    </xf>
    <xf numFmtId="0" fontId="13" fillId="17" borderId="204" xfId="0" applyFont="1" applyFill="1" applyBorder="1" applyAlignment="1" applyProtection="1">
      <alignment horizontal="center" vertical="center" wrapText="1"/>
      <protection locked="0"/>
    </xf>
    <xf numFmtId="0" fontId="16" fillId="17" borderId="204" xfId="0" applyFont="1" applyFill="1" applyBorder="1" applyAlignment="1" applyProtection="1">
      <alignment horizontal="center" vertical="center" wrapText="1"/>
      <protection locked="0"/>
    </xf>
    <xf numFmtId="0" fontId="13" fillId="6" borderId="204" xfId="0" applyFont="1" applyFill="1" applyBorder="1" applyAlignment="1">
      <alignment horizontal="center" vertical="center" wrapText="1"/>
    </xf>
    <xf numFmtId="0" fontId="16" fillId="17" borderId="205" xfId="0" applyFont="1" applyFill="1" applyBorder="1" applyAlignment="1" applyProtection="1">
      <alignment horizontal="center" vertical="center" wrapText="1"/>
      <protection locked="0"/>
    </xf>
    <xf numFmtId="9" fontId="10" fillId="18" borderId="202" xfId="2" applyFont="1" applyFill="1" applyBorder="1" applyAlignment="1" applyProtection="1">
      <alignment vertical="center" wrapText="1"/>
    </xf>
    <xf numFmtId="0" fontId="19" fillId="17" borderId="204" xfId="0" applyFont="1" applyFill="1" applyBorder="1" applyAlignment="1" applyProtection="1">
      <alignment horizontal="left" vertical="center" wrapText="1"/>
      <protection locked="0"/>
    </xf>
    <xf numFmtId="0" fontId="19" fillId="17" borderId="204" xfId="0" applyFont="1" applyFill="1" applyBorder="1" applyAlignment="1" applyProtection="1">
      <alignment horizontal="center" vertical="center" wrapText="1"/>
      <protection locked="0"/>
    </xf>
    <xf numFmtId="0" fontId="19" fillId="6" borderId="204" xfId="0" applyFont="1" applyFill="1" applyBorder="1" applyAlignment="1">
      <alignment horizontal="center" vertical="center" wrapText="1"/>
    </xf>
    <xf numFmtId="9" fontId="10" fillId="18" borderId="209" xfId="2" applyFont="1" applyFill="1" applyBorder="1" applyAlignment="1" applyProtection="1">
      <alignment vertical="center" wrapText="1"/>
    </xf>
    <xf numFmtId="9" fontId="10" fillId="18" borderId="210" xfId="2" applyFont="1" applyFill="1" applyBorder="1" applyAlignment="1" applyProtection="1">
      <alignment horizontal="center" vertical="center" wrapText="1"/>
    </xf>
    <xf numFmtId="0" fontId="13" fillId="17" borderId="207" xfId="0" applyFont="1" applyFill="1" applyBorder="1" applyAlignment="1" applyProtection="1">
      <alignment horizontal="left" vertical="center" wrapText="1"/>
      <protection locked="0"/>
    </xf>
    <xf numFmtId="0" fontId="13" fillId="17" borderId="207" xfId="0" applyFont="1" applyFill="1" applyBorder="1" applyAlignment="1" applyProtection="1">
      <alignment horizontal="center" vertical="center" wrapText="1"/>
      <protection locked="0"/>
    </xf>
    <xf numFmtId="0" fontId="16" fillId="17" borderId="207" xfId="0" applyFont="1" applyFill="1" applyBorder="1" applyAlignment="1" applyProtection="1">
      <alignment horizontal="center" vertical="center" wrapText="1"/>
      <protection locked="0"/>
    </xf>
    <xf numFmtId="0" fontId="13" fillId="6" borderId="207" xfId="0" applyFont="1" applyFill="1" applyBorder="1" applyAlignment="1">
      <alignment horizontal="center" vertical="center" wrapText="1"/>
    </xf>
    <xf numFmtId="0" fontId="16" fillId="17" borderId="208" xfId="0" applyFont="1" applyFill="1" applyBorder="1" applyAlignment="1" applyProtection="1">
      <alignment horizontal="center" vertical="center" wrapText="1"/>
      <protection locked="0"/>
    </xf>
    <xf numFmtId="0" fontId="13" fillId="17" borderId="118" xfId="0" applyFont="1" applyFill="1" applyBorder="1" applyAlignment="1" applyProtection="1">
      <alignment horizontal="left" vertical="center" wrapText="1"/>
      <protection locked="0"/>
    </xf>
    <xf numFmtId="0" fontId="19" fillId="17" borderId="118" xfId="0" applyFont="1" applyFill="1" applyBorder="1" applyAlignment="1" applyProtection="1">
      <alignment horizontal="center" vertical="center" wrapText="1"/>
      <protection locked="0"/>
    </xf>
    <xf numFmtId="0" fontId="16" fillId="17" borderId="118" xfId="0" applyFont="1" applyFill="1" applyBorder="1" applyAlignment="1" applyProtection="1">
      <alignment horizontal="center" vertical="center" wrapText="1"/>
      <protection locked="0"/>
    </xf>
    <xf numFmtId="0" fontId="19" fillId="6" borderId="118" xfId="0" applyFont="1" applyFill="1" applyBorder="1" applyAlignment="1">
      <alignment horizontal="center" vertical="center" wrapText="1"/>
    </xf>
    <xf numFmtId="0" fontId="16" fillId="17" borderId="219" xfId="0" applyFont="1" applyFill="1" applyBorder="1" applyAlignment="1" applyProtection="1">
      <alignment horizontal="center" vertical="center" wrapText="1"/>
      <protection locked="0"/>
    </xf>
    <xf numFmtId="0" fontId="13" fillId="17" borderId="217" xfId="0" applyFont="1" applyFill="1" applyBorder="1" applyAlignment="1" applyProtection="1">
      <alignment horizontal="center" vertical="center" wrapText="1"/>
      <protection locked="0"/>
    </xf>
    <xf numFmtId="0" fontId="16" fillId="17" borderId="217" xfId="0" applyFont="1" applyFill="1" applyBorder="1" applyAlignment="1" applyProtection="1">
      <alignment horizontal="center" vertical="center" wrapText="1"/>
      <protection locked="0"/>
    </xf>
    <xf numFmtId="9" fontId="2" fillId="9" borderId="204" xfId="0" applyNumberFormat="1" applyFont="1" applyFill="1" applyBorder="1" applyAlignment="1">
      <alignment horizontal="center" vertical="center" wrapText="1"/>
    </xf>
    <xf numFmtId="1" fontId="2" fillId="9" borderId="205" xfId="0" applyNumberFormat="1" applyFont="1" applyFill="1" applyBorder="1" applyAlignment="1">
      <alignment horizontal="center" vertical="center" wrapText="1"/>
    </xf>
    <xf numFmtId="9" fontId="2" fillId="9" borderId="204" xfId="2" applyFont="1" applyFill="1" applyBorder="1" applyAlignment="1" applyProtection="1">
      <alignment horizontal="center" vertical="center" wrapText="1"/>
    </xf>
    <xf numFmtId="9" fontId="2" fillId="9" borderId="205" xfId="2" applyFont="1" applyFill="1" applyBorder="1" applyAlignment="1" applyProtection="1">
      <alignment horizontal="center" vertical="center" wrapText="1"/>
    </xf>
    <xf numFmtId="9" fontId="2" fillId="9" borderId="207" xfId="2" applyFont="1" applyFill="1" applyBorder="1" applyAlignment="1" applyProtection="1">
      <alignment horizontal="center" vertical="center" wrapText="1"/>
    </xf>
    <xf numFmtId="9" fontId="2" fillId="9" borderId="208" xfId="2" applyFont="1" applyFill="1" applyBorder="1" applyAlignment="1" applyProtection="1">
      <alignment horizontal="center" vertical="center" wrapText="1"/>
    </xf>
    <xf numFmtId="0" fontId="19" fillId="17" borderId="207" xfId="0" applyFont="1" applyFill="1" applyBorder="1" applyAlignment="1" applyProtection="1">
      <alignment horizontal="left" vertical="center" wrapText="1"/>
      <protection locked="0"/>
    </xf>
    <xf numFmtId="0" fontId="19" fillId="17" borderId="215" xfId="0" applyFont="1" applyFill="1" applyBorder="1" applyAlignment="1" applyProtection="1">
      <alignment horizontal="center" vertical="center" wrapText="1"/>
      <protection locked="0"/>
    </xf>
    <xf numFmtId="0" fontId="19" fillId="6" borderId="215" xfId="0" applyFont="1" applyFill="1" applyBorder="1" applyAlignment="1">
      <alignment horizontal="center" vertical="center" wrapText="1"/>
    </xf>
    <xf numFmtId="0" fontId="8" fillId="5" borderId="220" xfId="0" applyFont="1" applyFill="1" applyBorder="1" applyAlignment="1">
      <alignment horizontal="center" vertical="center" wrapText="1"/>
    </xf>
    <xf numFmtId="9" fontId="8" fillId="5" borderId="221" xfId="2" applyFont="1" applyFill="1" applyBorder="1" applyAlignment="1" applyProtection="1">
      <alignment horizontal="center" vertical="center" wrapText="1"/>
    </xf>
    <xf numFmtId="9" fontId="8" fillId="5" borderId="222" xfId="2" applyFont="1" applyFill="1" applyBorder="1" applyAlignment="1" applyProtection="1">
      <alignment horizontal="center" vertical="center" wrapText="1"/>
    </xf>
    <xf numFmtId="0" fontId="13" fillId="17" borderId="221" xfId="0" applyFont="1" applyFill="1" applyBorder="1" applyAlignment="1" applyProtection="1">
      <alignment horizontal="left" vertical="center" wrapText="1"/>
      <protection locked="0"/>
    </xf>
    <xf numFmtId="0" fontId="13" fillId="17" borderId="221" xfId="0" applyFont="1" applyFill="1" applyBorder="1" applyAlignment="1" applyProtection="1">
      <alignment horizontal="center" vertical="center" wrapText="1"/>
      <protection locked="0"/>
    </xf>
    <xf numFmtId="0" fontId="16" fillId="17" borderId="221" xfId="0" applyFont="1" applyFill="1" applyBorder="1" applyAlignment="1" applyProtection="1">
      <alignment horizontal="center" vertical="center" wrapText="1"/>
      <protection locked="0"/>
    </xf>
    <xf numFmtId="0" fontId="13" fillId="6" borderId="221" xfId="0" applyFont="1" applyFill="1" applyBorder="1" applyAlignment="1">
      <alignment horizontal="center" vertical="center" wrapText="1"/>
    </xf>
    <xf numFmtId="0" fontId="16" fillId="17" borderId="223" xfId="0" applyFont="1" applyFill="1" applyBorder="1" applyAlignment="1" applyProtection="1">
      <alignment horizontal="center" vertical="center" wrapText="1"/>
      <protection locked="0"/>
    </xf>
    <xf numFmtId="0" fontId="13" fillId="17" borderId="118" xfId="0" applyFont="1" applyFill="1" applyBorder="1" applyAlignment="1" applyProtection="1">
      <alignment horizontal="center" vertical="center" wrapText="1"/>
      <protection locked="0"/>
    </xf>
    <xf numFmtId="0" fontId="13" fillId="6" borderId="118" xfId="0" applyFont="1" applyFill="1" applyBorder="1" applyAlignment="1">
      <alignment horizontal="center" vertical="center" wrapText="1"/>
    </xf>
    <xf numFmtId="0" fontId="19" fillId="17" borderId="217" xfId="0" applyFont="1" applyFill="1" applyBorder="1" applyAlignment="1" applyProtection="1">
      <alignment horizontal="left" vertical="center" wrapText="1"/>
      <protection locked="0"/>
    </xf>
    <xf numFmtId="0" fontId="19" fillId="17" borderId="217" xfId="0" applyFont="1" applyFill="1" applyBorder="1" applyAlignment="1" applyProtection="1">
      <alignment horizontal="center" vertical="center" wrapText="1"/>
      <protection locked="0"/>
    </xf>
    <xf numFmtId="0" fontId="19" fillId="6" borderId="217" xfId="0" applyFont="1" applyFill="1" applyBorder="1" applyAlignment="1">
      <alignment horizontal="center" vertical="center" wrapText="1"/>
    </xf>
    <xf numFmtId="0" fontId="66" fillId="19" borderId="120" xfId="0" applyFont="1" applyFill="1" applyBorder="1" applyAlignment="1">
      <alignment vertical="center"/>
    </xf>
    <xf numFmtId="0" fontId="66" fillId="19" borderId="120" xfId="0" applyFont="1" applyFill="1" applyBorder="1" applyAlignment="1">
      <alignment horizontal="right" vertical="center"/>
    </xf>
    <xf numFmtId="164" fontId="67" fillId="20" borderId="120" xfId="0" applyNumberFormat="1" applyFont="1" applyFill="1" applyBorder="1" applyAlignment="1" applyProtection="1">
      <alignment horizontal="center" vertical="center"/>
      <protection locked="0"/>
    </xf>
    <xf numFmtId="0" fontId="65" fillId="19" borderId="121" xfId="0" applyFont="1" applyFill="1" applyBorder="1" applyAlignment="1">
      <alignment horizontal="center" vertical="center"/>
    </xf>
    <xf numFmtId="0" fontId="66" fillId="21" borderId="122" xfId="0" applyFont="1" applyFill="1" applyBorder="1" applyAlignment="1">
      <alignment horizontal="center" vertical="center" wrapText="1"/>
    </xf>
    <xf numFmtId="0" fontId="66" fillId="21" borderId="120" xfId="0" applyFont="1" applyFill="1" applyBorder="1" applyAlignment="1">
      <alignment horizontal="left" vertical="center" wrapText="1"/>
    </xf>
    <xf numFmtId="0" fontId="66" fillId="21" borderId="123" xfId="0" applyFont="1" applyFill="1" applyBorder="1" applyAlignment="1">
      <alignment horizontal="left" vertical="center" wrapText="1"/>
    </xf>
    <xf numFmtId="0" fontId="66" fillId="22" borderId="122" xfId="0" applyFont="1" applyFill="1" applyBorder="1" applyAlignment="1">
      <alignment horizontal="center" vertical="center" wrapText="1"/>
    </xf>
    <xf numFmtId="0" fontId="66" fillId="22" borderId="120" xfId="0" applyFont="1" applyFill="1" applyBorder="1" applyAlignment="1">
      <alignment horizontal="left" vertical="center" wrapText="1"/>
    </xf>
    <xf numFmtId="0" fontId="66" fillId="22" borderId="123" xfId="0" applyFont="1" applyFill="1" applyBorder="1" applyAlignment="1">
      <alignment horizontal="left" vertical="center" wrapText="1"/>
    </xf>
    <xf numFmtId="0" fontId="66" fillId="23" borderId="122" xfId="0" applyFont="1" applyFill="1" applyBorder="1" applyAlignment="1">
      <alignment horizontal="center" vertical="center" wrapText="1"/>
    </xf>
    <xf numFmtId="0" fontId="66" fillId="23" borderId="120" xfId="0" applyFont="1" applyFill="1" applyBorder="1" applyAlignment="1">
      <alignment horizontal="left" vertical="center" wrapText="1"/>
    </xf>
    <xf numFmtId="0" fontId="66" fillId="23" borderId="123" xfId="0" applyFont="1" applyFill="1" applyBorder="1" applyAlignment="1">
      <alignment horizontal="left" vertical="center" wrapText="1"/>
    </xf>
    <xf numFmtId="0" fontId="66" fillId="24" borderId="120" xfId="0" applyFont="1" applyFill="1" applyBorder="1" applyAlignment="1">
      <alignment horizontal="left" vertical="center" wrapText="1"/>
    </xf>
    <xf numFmtId="0" fontId="66" fillId="24" borderId="123" xfId="0" applyFont="1" applyFill="1" applyBorder="1" applyAlignment="1">
      <alignment horizontal="left" vertical="center" wrapText="1"/>
    </xf>
    <xf numFmtId="0" fontId="66" fillId="19" borderId="124" xfId="0" applyFont="1" applyFill="1" applyBorder="1" applyAlignment="1">
      <alignment vertical="center"/>
    </xf>
    <xf numFmtId="0" fontId="71" fillId="25" borderId="34" xfId="0" applyFont="1" applyFill="1" applyBorder="1" applyAlignment="1">
      <alignment horizontal="center" vertical="center" wrapText="1"/>
    </xf>
    <xf numFmtId="0" fontId="71" fillId="25" borderId="35" xfId="0" applyFont="1" applyFill="1" applyBorder="1" applyAlignment="1">
      <alignment horizontal="center" vertical="center" wrapText="1"/>
    </xf>
    <xf numFmtId="9" fontId="73" fillId="25" borderId="35" xfId="2" applyFont="1" applyFill="1" applyBorder="1" applyAlignment="1" applyProtection="1">
      <alignment horizontal="center" vertical="center" wrapText="1"/>
    </xf>
    <xf numFmtId="0" fontId="74" fillId="27" borderId="1" xfId="0" applyFont="1" applyFill="1" applyBorder="1" applyAlignment="1">
      <alignment vertical="center" wrapText="1"/>
    </xf>
    <xf numFmtId="0" fontId="74" fillId="27" borderId="3" xfId="0" applyFont="1" applyFill="1" applyBorder="1" applyAlignment="1">
      <alignment vertical="center" wrapText="1"/>
    </xf>
    <xf numFmtId="0" fontId="75" fillId="27" borderId="4" xfId="0" applyFont="1" applyFill="1" applyBorder="1" applyAlignment="1">
      <alignment vertical="center" wrapText="1"/>
    </xf>
    <xf numFmtId="0" fontId="75" fillId="27" borderId="5" xfId="0" applyFont="1" applyFill="1" applyBorder="1" applyAlignment="1">
      <alignment vertical="center" wrapText="1"/>
    </xf>
    <xf numFmtId="0" fontId="71" fillId="25" borderId="9" xfId="0" applyFont="1" applyFill="1" applyBorder="1" applyAlignment="1">
      <alignment horizontal="left" vertical="center" wrapText="1"/>
    </xf>
    <xf numFmtId="0" fontId="71" fillId="25" borderId="16" xfId="0" applyFont="1" applyFill="1" applyBorder="1" applyAlignment="1">
      <alignment horizontal="left" vertical="center" wrapText="1"/>
    </xf>
    <xf numFmtId="0" fontId="71" fillId="25" borderId="21" xfId="0" applyFont="1" applyFill="1" applyBorder="1" applyAlignment="1">
      <alignment horizontal="left" vertical="center" wrapText="1"/>
    </xf>
    <xf numFmtId="0" fontId="71" fillId="28" borderId="244" xfId="0" applyFont="1" applyFill="1" applyBorder="1" applyAlignment="1">
      <alignment vertical="center" wrapText="1"/>
    </xf>
    <xf numFmtId="0" fontId="71" fillId="28" borderId="245" xfId="0" applyFont="1" applyFill="1" applyBorder="1" applyAlignment="1">
      <alignment vertical="center" wrapText="1"/>
    </xf>
    <xf numFmtId="0" fontId="71" fillId="28" borderId="246" xfId="0" applyFont="1" applyFill="1" applyBorder="1" applyAlignment="1">
      <alignment vertical="center" wrapText="1"/>
    </xf>
    <xf numFmtId="0" fontId="71" fillId="29" borderId="247" xfId="0" applyFont="1" applyFill="1" applyBorder="1" applyAlignment="1">
      <alignment horizontal="left" vertical="center" wrapText="1"/>
    </xf>
    <xf numFmtId="0" fontId="71" fillId="29" borderId="248" xfId="0" applyFont="1" applyFill="1" applyBorder="1" applyAlignment="1">
      <alignment horizontal="left" vertical="center" wrapText="1"/>
    </xf>
    <xf numFmtId="0" fontId="71" fillId="29" borderId="249" xfId="0" applyFont="1" applyFill="1" applyBorder="1" applyAlignment="1">
      <alignment horizontal="left" vertical="center" wrapText="1"/>
    </xf>
    <xf numFmtId="0" fontId="74" fillId="27" borderId="37" xfId="0" applyFont="1" applyFill="1" applyBorder="1" applyAlignment="1">
      <alignment vertical="center" wrapText="1"/>
    </xf>
    <xf numFmtId="0" fontId="71" fillId="25" borderId="25" xfId="0" applyFont="1" applyFill="1" applyBorder="1" applyAlignment="1">
      <alignment horizontal="left" vertical="center" wrapText="1"/>
    </xf>
    <xf numFmtId="0" fontId="66" fillId="26" borderId="48" xfId="0" applyFont="1" applyFill="1" applyBorder="1" applyAlignment="1">
      <alignment horizontal="left" vertical="center" wrapText="1"/>
    </xf>
    <xf numFmtId="0" fontId="66" fillId="26" borderId="20" xfId="0" applyFont="1" applyFill="1" applyBorder="1" applyAlignment="1">
      <alignment horizontal="left" vertical="center" wrapText="1"/>
    </xf>
    <xf numFmtId="0" fontId="66" fillId="26" borderId="58" xfId="0" applyFont="1" applyFill="1" applyBorder="1" applyAlignment="1">
      <alignment horizontal="left" vertical="center" wrapText="1"/>
    </xf>
    <xf numFmtId="0" fontId="66" fillId="26" borderId="63" xfId="0" applyFont="1" applyFill="1" applyBorder="1" applyAlignment="1">
      <alignment horizontal="left" vertical="center" wrapText="1"/>
    </xf>
    <xf numFmtId="0" fontId="66" fillId="26" borderId="45" xfId="0" applyFont="1" applyFill="1" applyBorder="1" applyAlignment="1">
      <alignment horizontal="left" vertical="center" wrapText="1"/>
    </xf>
    <xf numFmtId="0" fontId="66" fillId="26" borderId="66" xfId="0" applyFont="1" applyFill="1" applyBorder="1" applyAlignment="1">
      <alignment horizontal="left" vertical="center" wrapText="1"/>
    </xf>
    <xf numFmtId="0" fontId="71" fillId="25" borderId="40" xfId="0" applyFont="1" applyFill="1" applyBorder="1" applyAlignment="1">
      <alignment horizontal="center" vertical="center" wrapText="1"/>
    </xf>
    <xf numFmtId="0" fontId="71" fillId="25" borderId="41" xfId="0" applyFont="1" applyFill="1" applyBorder="1" applyAlignment="1">
      <alignment horizontal="center" vertical="center" wrapText="1"/>
    </xf>
    <xf numFmtId="0" fontId="71" fillId="25" borderId="42" xfId="0" applyFont="1" applyFill="1" applyBorder="1" applyAlignment="1">
      <alignment horizontal="center" vertical="center" wrapText="1"/>
    </xf>
    <xf numFmtId="0" fontId="71" fillId="25" borderId="43" xfId="0" applyFont="1" applyFill="1" applyBorder="1" applyAlignment="1">
      <alignment horizontal="center" vertical="center" wrapText="1"/>
    </xf>
    <xf numFmtId="0" fontId="71" fillId="25" borderId="44" xfId="0" applyFont="1" applyFill="1" applyBorder="1" applyAlignment="1">
      <alignment horizontal="center" vertical="center" wrapText="1"/>
    </xf>
    <xf numFmtId="0" fontId="71" fillId="25" borderId="45" xfId="0" applyFont="1" applyFill="1" applyBorder="1" applyAlignment="1">
      <alignment horizontal="center" vertical="center" wrapText="1"/>
    </xf>
    <xf numFmtId="0" fontId="71" fillId="25" borderId="46" xfId="0" applyFont="1" applyFill="1" applyBorder="1" applyAlignment="1">
      <alignment horizontal="center" vertical="center" wrapText="1"/>
    </xf>
    <xf numFmtId="0" fontId="71" fillId="25" borderId="47" xfId="0" applyFont="1" applyFill="1" applyBorder="1" applyAlignment="1">
      <alignment vertical="center" wrapText="1"/>
    </xf>
    <xf numFmtId="0" fontId="71" fillId="25" borderId="13" xfId="0" applyFont="1" applyFill="1" applyBorder="1" applyAlignment="1">
      <alignment horizontal="center" vertical="center" wrapText="1"/>
    </xf>
    <xf numFmtId="0" fontId="71" fillId="25" borderId="34" xfId="0" applyFont="1" applyFill="1" applyBorder="1" applyAlignment="1">
      <alignment vertical="center" wrapText="1"/>
    </xf>
    <xf numFmtId="9" fontId="73" fillId="25" borderId="35" xfId="2" applyFont="1" applyFill="1" applyBorder="1" applyAlignment="1" applyProtection="1">
      <alignment vertical="center" wrapText="1"/>
    </xf>
    <xf numFmtId="0" fontId="71" fillId="25" borderId="35" xfId="0" applyFont="1" applyFill="1" applyBorder="1" applyAlignment="1">
      <alignment vertical="center" wrapText="1"/>
    </xf>
    <xf numFmtId="0" fontId="71" fillId="25" borderId="74" xfId="0" applyFont="1" applyFill="1" applyBorder="1" applyAlignment="1">
      <alignment vertical="center" wrapText="1"/>
    </xf>
    <xf numFmtId="0" fontId="71" fillId="25" borderId="75" xfId="0" applyFont="1" applyFill="1" applyBorder="1" applyAlignment="1">
      <alignment vertical="center" wrapText="1"/>
    </xf>
    <xf numFmtId="9" fontId="73" fillId="25" borderId="75" xfId="2" applyFont="1" applyFill="1" applyBorder="1" applyAlignment="1" applyProtection="1">
      <alignment vertical="center" wrapText="1"/>
    </xf>
    <xf numFmtId="0" fontId="71" fillId="25" borderId="71" xfId="0" applyFont="1" applyFill="1" applyBorder="1" applyAlignment="1">
      <alignment horizontal="center" vertical="center" wrapText="1"/>
    </xf>
    <xf numFmtId="0" fontId="71" fillId="25" borderId="72" xfId="0" applyFont="1" applyFill="1" applyBorder="1" applyAlignment="1">
      <alignment horizontal="center" vertical="center" wrapText="1"/>
    </xf>
    <xf numFmtId="0" fontId="71" fillId="25" borderId="73" xfId="0" applyFont="1" applyFill="1" applyBorder="1" applyAlignment="1">
      <alignment horizontal="center" vertical="center" wrapText="1"/>
    </xf>
    <xf numFmtId="0" fontId="71" fillId="25" borderId="37" xfId="0" applyFont="1" applyFill="1" applyBorder="1" applyAlignment="1">
      <alignment horizontal="left" vertical="center" wrapText="1"/>
    </xf>
    <xf numFmtId="0" fontId="77" fillId="26" borderId="79" xfId="0" applyFont="1" applyFill="1" applyBorder="1" applyAlignment="1">
      <alignment horizontal="left" vertical="center" wrapText="1"/>
    </xf>
    <xf numFmtId="0" fontId="77" fillId="26" borderId="37" xfId="0" applyFont="1" applyFill="1" applyBorder="1" applyAlignment="1">
      <alignment horizontal="left" vertical="center" wrapText="1"/>
    </xf>
    <xf numFmtId="0" fontId="75" fillId="25" borderId="86" xfId="0" applyFont="1" applyFill="1" applyBorder="1" applyAlignment="1">
      <alignment horizontal="right" vertical="center" wrapText="1"/>
    </xf>
    <xf numFmtId="9" fontId="78" fillId="25" borderId="35" xfId="2" applyFont="1" applyFill="1" applyBorder="1" applyAlignment="1" applyProtection="1">
      <alignment horizontal="center" vertical="center" wrapText="1"/>
    </xf>
    <xf numFmtId="0" fontId="75" fillId="25" borderId="35" xfId="0" applyFont="1" applyFill="1" applyBorder="1" applyAlignment="1">
      <alignment vertical="center" wrapText="1"/>
    </xf>
    <xf numFmtId="0" fontId="75" fillId="25" borderId="86" xfId="0" applyFont="1" applyFill="1" applyBorder="1" applyAlignment="1">
      <alignment vertical="center" wrapText="1"/>
    </xf>
    <xf numFmtId="0" fontId="75" fillId="25" borderId="89" xfId="0" applyFont="1" applyFill="1" applyBorder="1" applyAlignment="1">
      <alignment vertical="center" wrapText="1"/>
    </xf>
    <xf numFmtId="0" fontId="75" fillId="25" borderId="90" xfId="0" applyFont="1" applyFill="1" applyBorder="1" applyAlignment="1">
      <alignment vertical="center" wrapText="1"/>
    </xf>
    <xf numFmtId="0" fontId="77" fillId="26" borderId="91" xfId="0" applyFont="1" applyFill="1" applyBorder="1" applyAlignment="1">
      <alignment horizontal="left" vertical="center" wrapText="1"/>
    </xf>
    <xf numFmtId="0" fontId="77" fillId="26" borderId="96" xfId="0" applyFont="1" applyFill="1" applyBorder="1" applyAlignment="1">
      <alignment horizontal="left" vertical="center" wrapText="1"/>
    </xf>
    <xf numFmtId="0" fontId="75" fillId="25" borderId="89" xfId="0" applyFont="1" applyFill="1" applyBorder="1" applyAlignment="1">
      <alignment horizontal="right" vertical="center" wrapText="1"/>
    </xf>
    <xf numFmtId="0" fontId="65" fillId="25" borderId="72" xfId="0" applyFont="1" applyFill="1" applyBorder="1" applyAlignment="1">
      <alignment horizontal="center" vertical="center" wrapText="1"/>
    </xf>
    <xf numFmtId="0" fontId="71" fillId="25" borderId="45" xfId="0" applyFont="1" applyFill="1" applyBorder="1" applyAlignment="1">
      <alignment vertical="center" wrapText="1"/>
    </xf>
    <xf numFmtId="0" fontId="71" fillId="25" borderId="72" xfId="0" applyFont="1" applyFill="1" applyBorder="1" applyAlignment="1" applyProtection="1">
      <alignment horizontal="center" vertical="center" wrapText="1"/>
      <protection locked="0"/>
    </xf>
    <xf numFmtId="0" fontId="66" fillId="26" borderId="37" xfId="0" applyFont="1" applyFill="1" applyBorder="1" applyAlignment="1">
      <alignment horizontal="center" vertical="center" wrapText="1"/>
    </xf>
    <xf numFmtId="0" fontId="66" fillId="26" borderId="97" xfId="0" applyFont="1" applyFill="1" applyBorder="1" applyAlignment="1">
      <alignment vertical="center" wrapText="1"/>
    </xf>
    <xf numFmtId="0" fontId="66" fillId="26" borderId="98" xfId="0" applyFont="1" applyFill="1" applyBorder="1" applyAlignment="1">
      <alignment vertical="center" wrapText="1"/>
    </xf>
    <xf numFmtId="0" fontId="66" fillId="26" borderId="72" xfId="0" applyFont="1" applyFill="1" applyBorder="1" applyAlignment="1">
      <alignment vertical="center" wrapText="1"/>
    </xf>
    <xf numFmtId="0" fontId="66" fillId="26" borderId="98" xfId="0" applyFont="1" applyFill="1" applyBorder="1" applyAlignment="1">
      <alignment horizontal="center" vertical="center" wrapText="1"/>
    </xf>
    <xf numFmtId="0" fontId="66" fillId="26" borderId="20" xfId="0" applyFont="1" applyFill="1" applyBorder="1" applyAlignment="1">
      <alignment horizontal="center" vertical="center" wrapText="1"/>
    </xf>
    <xf numFmtId="0" fontId="74" fillId="28" borderId="260" xfId="0" applyFont="1" applyFill="1" applyBorder="1" applyAlignment="1">
      <alignment vertical="center" wrapText="1"/>
    </xf>
    <xf numFmtId="0" fontId="74" fillId="28" borderId="261" xfId="0" applyFont="1" applyFill="1" applyBorder="1" applyAlignment="1">
      <alignment vertical="center" wrapText="1"/>
    </xf>
    <xf numFmtId="0" fontId="74" fillId="28" borderId="262" xfId="0" applyFont="1" applyFill="1" applyBorder="1" applyAlignment="1">
      <alignment vertical="center" wrapText="1"/>
    </xf>
    <xf numFmtId="0" fontId="74" fillId="28" borderId="263" xfId="0" applyFont="1" applyFill="1" applyBorder="1" applyAlignment="1">
      <alignment vertical="center" wrapText="1"/>
    </xf>
    <xf numFmtId="0" fontId="71" fillId="29" borderId="265" xfId="0" applyFont="1" applyFill="1" applyBorder="1" applyAlignment="1">
      <alignment horizontal="left" vertical="center" wrapText="1"/>
    </xf>
    <xf numFmtId="0" fontId="66" fillId="28" borderId="268" xfId="0" applyFont="1" applyFill="1" applyBorder="1" applyAlignment="1">
      <alignment vertical="center" wrapText="1"/>
    </xf>
    <xf numFmtId="0" fontId="66" fillId="28" borderId="268" xfId="0" applyFont="1" applyFill="1" applyBorder="1" applyAlignment="1">
      <alignment horizontal="left" vertical="center" wrapText="1"/>
    </xf>
    <xf numFmtId="0" fontId="66" fillId="28" borderId="273" xfId="0" applyFont="1" applyFill="1" applyBorder="1" applyAlignment="1">
      <alignment horizontal="left" vertical="center" wrapText="1"/>
    </xf>
    <xf numFmtId="0" fontId="66" fillId="28" borderId="276" xfId="0" applyFont="1" applyFill="1" applyBorder="1" applyAlignment="1">
      <alignment horizontal="left" vertical="center" wrapText="1"/>
    </xf>
    <xf numFmtId="0" fontId="66" fillId="28" borderId="277" xfId="0" applyFont="1" applyFill="1" applyBorder="1" applyAlignment="1">
      <alignment horizontal="left" vertical="center" wrapText="1"/>
    </xf>
    <xf numFmtId="0" fontId="66" fillId="28" borderId="280" xfId="0" applyFont="1" applyFill="1" applyBorder="1" applyAlignment="1">
      <alignment horizontal="left" vertical="center" wrapText="1"/>
    </xf>
    <xf numFmtId="0" fontId="71" fillId="29" borderId="281" xfId="0" applyFont="1" applyFill="1" applyBorder="1" applyAlignment="1">
      <alignment horizontal="center" vertical="center" wrapText="1"/>
    </xf>
    <xf numFmtId="0" fontId="71" fillId="29" borderId="282" xfId="0" applyFont="1" applyFill="1" applyBorder="1" applyAlignment="1">
      <alignment horizontal="center" vertical="center" wrapText="1"/>
    </xf>
    <xf numFmtId="0" fontId="71" fillId="29" borderId="284" xfId="0" applyFont="1" applyFill="1" applyBorder="1" applyAlignment="1">
      <alignment horizontal="left" vertical="center" wrapText="1"/>
    </xf>
    <xf numFmtId="0" fontId="71" fillId="29" borderId="284" xfId="0" applyFont="1" applyFill="1" applyBorder="1" applyAlignment="1">
      <alignment horizontal="center" vertical="center" wrapText="1"/>
    </xf>
    <xf numFmtId="0" fontId="71" fillId="29" borderId="293" xfId="0" applyFont="1" applyFill="1" applyBorder="1" applyAlignment="1">
      <alignment horizontal="center" vertical="center" wrapText="1"/>
    </xf>
    <xf numFmtId="0" fontId="66" fillId="28" borderId="294" xfId="0" applyFont="1" applyFill="1" applyBorder="1" applyAlignment="1">
      <alignment horizontal="left" vertical="center" wrapText="1"/>
    </xf>
    <xf numFmtId="0" fontId="66" fillId="28" borderId="295" xfId="0" applyFont="1" applyFill="1" applyBorder="1" applyAlignment="1">
      <alignment horizontal="left" vertical="center" wrapText="1"/>
    </xf>
    <xf numFmtId="0" fontId="66" fillId="28" borderId="296" xfId="0" applyFont="1" applyFill="1" applyBorder="1" applyAlignment="1">
      <alignment horizontal="left" vertical="center" wrapText="1"/>
    </xf>
    <xf numFmtId="0" fontId="66" fillId="28" borderId="298" xfId="0" applyFont="1" applyFill="1" applyBorder="1" applyAlignment="1">
      <alignment horizontal="left" vertical="center" wrapText="1"/>
    </xf>
    <xf numFmtId="0" fontId="66" fillId="28" borderId="299" xfId="0" applyFont="1" applyFill="1" applyBorder="1" applyAlignment="1">
      <alignment horizontal="left" vertical="center" wrapText="1"/>
    </xf>
    <xf numFmtId="0" fontId="66" fillId="28" borderId="300" xfId="0" applyFont="1" applyFill="1" applyBorder="1" applyAlignment="1">
      <alignment horizontal="left" vertical="center" wrapText="1"/>
    </xf>
    <xf numFmtId="0" fontId="71" fillId="25" borderId="78" xfId="0" applyFont="1" applyFill="1" applyBorder="1" applyAlignment="1">
      <alignment horizontal="right" vertical="center" wrapText="1"/>
    </xf>
    <xf numFmtId="0" fontId="67" fillId="20" borderId="79" xfId="0" applyFont="1" applyFill="1" applyBorder="1" applyAlignment="1" applyProtection="1">
      <alignment horizontal="center" vertical="center" wrapText="1"/>
      <protection locked="0"/>
    </xf>
    <xf numFmtId="0" fontId="71" fillId="25" borderId="126" xfId="0" applyFont="1" applyFill="1" applyBorder="1" applyAlignment="1">
      <alignment horizontal="right" vertical="center" wrapText="1"/>
    </xf>
    <xf numFmtId="0" fontId="71" fillId="25" borderId="79" xfId="0" applyFont="1" applyFill="1" applyBorder="1" applyAlignment="1">
      <alignment horizontal="right" vertical="center" wrapText="1"/>
    </xf>
    <xf numFmtId="0" fontId="71" fillId="25" borderId="72" xfId="0" applyFont="1" applyFill="1" applyBorder="1" applyAlignment="1">
      <alignment horizontal="left" vertical="center" wrapText="1"/>
    </xf>
    <xf numFmtId="0" fontId="71" fillId="25" borderId="129" xfId="0" applyFont="1" applyFill="1" applyBorder="1" applyAlignment="1">
      <alignment horizontal="center" vertical="center" wrapText="1"/>
    </xf>
    <xf numFmtId="0" fontId="71" fillId="25" borderId="130" xfId="0" applyFont="1" applyFill="1" applyBorder="1" applyAlignment="1">
      <alignment horizontal="center" vertical="center" wrapText="1"/>
    </xf>
    <xf numFmtId="0" fontId="71" fillId="25" borderId="86" xfId="0" applyFont="1" applyFill="1" applyBorder="1" applyAlignment="1">
      <alignment horizontal="center" vertical="center" wrapText="1"/>
    </xf>
    <xf numFmtId="0" fontId="66" fillId="26" borderId="125" xfId="0" applyFont="1" applyFill="1" applyBorder="1" applyAlignment="1">
      <alignment horizontal="left" vertical="center" wrapText="1"/>
    </xf>
    <xf numFmtId="0" fontId="66" fillId="26" borderId="98" xfId="0" applyFont="1" applyFill="1" applyBorder="1" applyAlignment="1">
      <alignment horizontal="left" vertical="center" wrapText="1"/>
    </xf>
    <xf numFmtId="0" fontId="66" fillId="26" borderId="133" xfId="0" applyFont="1" applyFill="1" applyBorder="1" applyAlignment="1">
      <alignment horizontal="left" vertical="center" wrapText="1"/>
    </xf>
    <xf numFmtId="0" fontId="81" fillId="0" borderId="136" xfId="0" applyFont="1" applyBorder="1" applyAlignment="1">
      <alignment horizontal="center" vertical="center" wrapText="1"/>
    </xf>
    <xf numFmtId="0" fontId="71" fillId="26" borderId="136" xfId="0" applyFont="1" applyFill="1" applyBorder="1" applyAlignment="1">
      <alignment horizontal="right" vertical="center" wrapText="1"/>
    </xf>
    <xf numFmtId="0" fontId="71" fillId="25" borderId="0" xfId="0" applyFont="1" applyFill="1" applyAlignment="1">
      <alignment horizontal="left" vertical="center" wrapText="1"/>
    </xf>
    <xf numFmtId="0" fontId="67" fillId="20" borderId="153" xfId="0" applyFont="1" applyFill="1" applyBorder="1" applyAlignment="1" applyProtection="1">
      <alignment horizontal="center" vertical="center" wrapText="1"/>
      <protection locked="0"/>
    </xf>
    <xf numFmtId="0" fontId="71" fillId="25" borderId="140" xfId="0" applyFont="1" applyFill="1" applyBorder="1" applyAlignment="1">
      <alignment horizontal="right" vertical="center" wrapText="1"/>
    </xf>
    <xf numFmtId="0" fontId="71" fillId="25" borderId="142" xfId="0" applyFont="1" applyFill="1" applyBorder="1" applyAlignment="1">
      <alignment horizontal="right" vertical="center" wrapText="1"/>
    </xf>
    <xf numFmtId="0" fontId="71" fillId="25" borderId="125" xfId="0" applyFont="1" applyFill="1" applyBorder="1" applyAlignment="1">
      <alignment vertical="center" wrapText="1"/>
    </xf>
    <xf numFmtId="0" fontId="71" fillId="25" borderId="98" xfId="0" applyFont="1" applyFill="1" applyBorder="1" applyAlignment="1">
      <alignment horizontal="center" vertical="center" wrapText="1"/>
    </xf>
    <xf numFmtId="0" fontId="66" fillId="26" borderId="134" xfId="0" applyFont="1" applyFill="1" applyBorder="1" applyAlignment="1">
      <alignment horizontal="left" vertical="center" wrapText="1"/>
    </xf>
    <xf numFmtId="0" fontId="71" fillId="26" borderId="146" xfId="0" applyFont="1" applyFill="1" applyBorder="1" applyAlignment="1">
      <alignment horizontal="right" vertical="center" wrapText="1"/>
    </xf>
    <xf numFmtId="0" fontId="73" fillId="26" borderId="90" xfId="0" applyFont="1" applyFill="1" applyBorder="1" applyAlignment="1">
      <alignment horizontal="center" vertical="center" wrapText="1"/>
    </xf>
    <xf numFmtId="0" fontId="73" fillId="26" borderId="146" xfId="0" applyFont="1" applyFill="1" applyBorder="1" applyAlignment="1">
      <alignment horizontal="center" vertical="center" wrapText="1"/>
    </xf>
    <xf numFmtId="0" fontId="67" fillId="20" borderId="125" xfId="0" applyFont="1" applyFill="1" applyBorder="1" applyAlignment="1" applyProtection="1">
      <alignment horizontal="center" vertical="center" wrapText="1"/>
      <protection locked="0"/>
    </xf>
    <xf numFmtId="0" fontId="71" fillId="25" borderId="148" xfId="0" applyFont="1" applyFill="1" applyBorder="1" applyAlignment="1">
      <alignment horizontal="right" vertical="center" wrapText="1"/>
    </xf>
    <xf numFmtId="0" fontId="71" fillId="25" borderId="149" xfId="0" applyFont="1" applyFill="1" applyBorder="1" applyAlignment="1">
      <alignment horizontal="right" vertical="center" wrapText="1"/>
    </xf>
    <xf numFmtId="0" fontId="71" fillId="25" borderId="89" xfId="0" applyFont="1" applyFill="1" applyBorder="1" applyAlignment="1">
      <alignment horizontal="center" vertical="center" wrapText="1"/>
    </xf>
    <xf numFmtId="0" fontId="67" fillId="20" borderId="79" xfId="0" applyFont="1" applyFill="1" applyBorder="1" applyAlignment="1" applyProtection="1">
      <alignment vertical="center" wrapText="1"/>
      <protection locked="0"/>
    </xf>
    <xf numFmtId="0" fontId="67" fillId="20" borderId="149" xfId="0" applyFont="1" applyFill="1" applyBorder="1" applyAlignment="1" applyProtection="1">
      <alignment vertical="center" wrapText="1"/>
      <protection locked="0"/>
    </xf>
    <xf numFmtId="0" fontId="83" fillId="30" borderId="98" xfId="0" applyFont="1" applyFill="1" applyBorder="1" applyAlignment="1" applyProtection="1">
      <alignment horizontal="center" vertical="center" wrapText="1"/>
      <protection locked="0"/>
    </xf>
    <xf numFmtId="0" fontId="83" fillId="31" borderId="131" xfId="0" applyFont="1" applyFill="1" applyBorder="1" applyAlignment="1" applyProtection="1">
      <alignment horizontal="center" vertical="center" wrapText="1"/>
      <protection locked="0"/>
    </xf>
    <xf numFmtId="0" fontId="83" fillId="31" borderId="132" xfId="0" applyFont="1" applyFill="1" applyBorder="1" applyAlignment="1" applyProtection="1">
      <alignment horizontal="center" vertical="center" wrapText="1"/>
      <protection locked="0"/>
    </xf>
    <xf numFmtId="0" fontId="83" fillId="31" borderId="83" xfId="0" applyFont="1" applyFill="1" applyBorder="1" applyAlignment="1" applyProtection="1">
      <alignment horizontal="center" vertical="center" wrapText="1"/>
      <protection locked="0"/>
    </xf>
    <xf numFmtId="0" fontId="83" fillId="30" borderId="133" xfId="0" applyFont="1" applyFill="1" applyBorder="1" applyAlignment="1" applyProtection="1">
      <alignment horizontal="center" vertical="center" wrapText="1"/>
      <protection locked="0"/>
    </xf>
    <xf numFmtId="0" fontId="83" fillId="31" borderId="135" xfId="0" applyFont="1" applyFill="1" applyBorder="1" applyAlignment="1" applyProtection="1">
      <alignment horizontal="center" vertical="center" wrapText="1"/>
      <protection locked="0"/>
    </xf>
    <xf numFmtId="0" fontId="83" fillId="30" borderId="125" xfId="0" applyFont="1" applyFill="1" applyBorder="1" applyAlignment="1" applyProtection="1">
      <alignment horizontal="center" vertical="center" wrapText="1"/>
      <protection locked="0"/>
    </xf>
    <xf numFmtId="0" fontId="85" fillId="25" borderId="89" xfId="0" applyFont="1" applyFill="1" applyBorder="1" applyAlignment="1">
      <alignment horizontal="center" vertical="center" wrapText="1"/>
    </xf>
    <xf numFmtId="0" fontId="85" fillId="25" borderId="86" xfId="0" applyFont="1" applyFill="1" applyBorder="1" applyAlignment="1">
      <alignment horizontal="center" vertical="center" wrapText="1"/>
    </xf>
    <xf numFmtId="0" fontId="71" fillId="25" borderId="90" xfId="0" applyFont="1" applyFill="1" applyBorder="1" applyAlignment="1">
      <alignment horizontal="center" vertical="center" wrapText="1"/>
    </xf>
    <xf numFmtId="0" fontId="71" fillId="25" borderId="86" xfId="0" applyFont="1" applyFill="1" applyBorder="1" applyAlignment="1">
      <alignment vertical="center" wrapText="1"/>
    </xf>
    <xf numFmtId="9" fontId="73" fillId="25" borderId="90" xfId="2" applyFont="1" applyFill="1" applyBorder="1" applyAlignment="1" applyProtection="1">
      <alignment horizontal="center" vertical="center" wrapText="1"/>
    </xf>
    <xf numFmtId="0" fontId="67" fillId="20" borderId="153" xfId="0" applyFont="1" applyFill="1" applyBorder="1" applyAlignment="1" applyProtection="1">
      <alignment vertical="center" wrapText="1"/>
      <protection locked="0"/>
    </xf>
    <xf numFmtId="0" fontId="71" fillId="25" borderId="89" xfId="0" applyFont="1" applyFill="1" applyBorder="1" applyAlignment="1">
      <alignment vertical="center" wrapText="1"/>
    </xf>
    <xf numFmtId="0" fontId="71" fillId="25" borderId="90" xfId="0" applyFont="1" applyFill="1" applyBorder="1" applyAlignment="1">
      <alignment vertical="center" wrapText="1"/>
    </xf>
    <xf numFmtId="0" fontId="66" fillId="26" borderId="72" xfId="0" applyFont="1" applyFill="1" applyBorder="1" applyAlignment="1">
      <alignment horizontal="left" vertical="center" wrapText="1"/>
    </xf>
    <xf numFmtId="0" fontId="67" fillId="20" borderId="125" xfId="0" applyFont="1" applyFill="1" applyBorder="1" applyAlignment="1" applyProtection="1">
      <alignment vertical="center" wrapText="1"/>
      <protection locked="0"/>
    </xf>
    <xf numFmtId="0" fontId="71" fillId="25" borderId="125" xfId="0" applyFont="1" applyFill="1" applyBorder="1" applyAlignment="1">
      <alignment horizontal="right" vertical="center" wrapText="1"/>
    </xf>
    <xf numFmtId="0" fontId="71" fillId="25" borderId="98" xfId="0" applyFont="1" applyFill="1" applyBorder="1" applyAlignment="1">
      <alignment horizontal="left" vertical="center" wrapText="1"/>
    </xf>
    <xf numFmtId="0" fontId="71" fillId="25" borderId="154" xfId="0" applyFont="1" applyFill="1" applyBorder="1" applyAlignment="1">
      <alignment horizontal="center" vertical="center" wrapText="1"/>
    </xf>
    <xf numFmtId="0" fontId="71" fillId="25" borderId="83" xfId="0" applyFont="1" applyFill="1" applyBorder="1" applyAlignment="1" applyProtection="1">
      <alignment horizontal="center" vertical="center" wrapText="1"/>
      <protection locked="0"/>
    </xf>
    <xf numFmtId="0" fontId="77" fillId="26" borderId="125" xfId="0" applyFont="1" applyFill="1" applyBorder="1" applyAlignment="1">
      <alignment horizontal="left" vertical="center" wrapText="1"/>
    </xf>
    <xf numFmtId="0" fontId="77" fillId="26" borderId="98" xfId="0" applyFont="1" applyFill="1" applyBorder="1" applyAlignment="1">
      <alignment horizontal="left" vertical="center" wrapText="1"/>
    </xf>
    <xf numFmtId="0" fontId="77" fillId="26" borderId="72" xfId="0" applyFont="1" applyFill="1" applyBorder="1" applyAlignment="1">
      <alignment horizontal="left" vertical="center" wrapText="1"/>
    </xf>
    <xf numFmtId="0" fontId="77" fillId="26" borderId="133" xfId="0" applyFont="1" applyFill="1" applyBorder="1" applyAlignment="1">
      <alignment horizontal="left" vertical="center" wrapText="1"/>
    </xf>
    <xf numFmtId="0" fontId="87" fillId="0" borderId="77" xfId="0" applyFont="1" applyBorder="1"/>
    <xf numFmtId="0" fontId="71" fillId="25" borderId="130" xfId="0" applyFont="1" applyFill="1" applyBorder="1" applyAlignment="1" applyProtection="1">
      <alignment horizontal="center" vertical="center" wrapText="1"/>
      <protection locked="0"/>
    </xf>
    <xf numFmtId="0" fontId="88" fillId="0" borderId="136" xfId="0" applyFont="1" applyBorder="1"/>
    <xf numFmtId="0" fontId="77" fillId="26" borderId="134" xfId="0" applyFont="1" applyFill="1" applyBorder="1" applyAlignment="1">
      <alignment horizontal="left" vertical="center" wrapText="1"/>
    </xf>
    <xf numFmtId="0" fontId="81" fillId="0" borderId="139" xfId="0" applyFont="1" applyBorder="1" applyAlignment="1" applyProtection="1">
      <alignment horizontal="center" vertical="center" wrapText="1"/>
      <protection locked="0"/>
    </xf>
    <xf numFmtId="0" fontId="67" fillId="32" borderId="79" xfId="0" applyFont="1" applyFill="1" applyBorder="1" applyAlignment="1" applyProtection="1">
      <alignment horizontal="center" vertical="center" wrapText="1"/>
      <protection locked="0"/>
    </xf>
    <xf numFmtId="0" fontId="67" fillId="32" borderId="37" xfId="0" applyFont="1" applyFill="1" applyBorder="1" applyAlignment="1" applyProtection="1">
      <alignment horizontal="center" vertical="center" wrapText="1"/>
      <protection locked="0"/>
    </xf>
    <xf numFmtId="0" fontId="67" fillId="32" borderId="125" xfId="0" applyFont="1" applyFill="1" applyBorder="1" applyAlignment="1" applyProtection="1">
      <alignment horizontal="center" vertical="center" wrapText="1"/>
      <protection locked="0"/>
    </xf>
    <xf numFmtId="0" fontId="67" fillId="32" borderId="98" xfId="0" applyFont="1" applyFill="1" applyBorder="1" applyAlignment="1" applyProtection="1">
      <alignment horizontal="center" vertical="center" wrapText="1"/>
      <protection locked="0"/>
    </xf>
    <xf numFmtId="0" fontId="67" fillId="32" borderId="96" xfId="0" applyFont="1" applyFill="1" applyBorder="1" applyAlignment="1" applyProtection="1">
      <alignment horizontal="center" vertical="center" wrapText="1"/>
      <protection locked="0"/>
    </xf>
    <xf numFmtId="0" fontId="67" fillId="32" borderId="134" xfId="0" applyFont="1" applyFill="1" applyBorder="1" applyAlignment="1" applyProtection="1">
      <alignment horizontal="center" vertical="center" wrapText="1"/>
      <protection locked="0"/>
    </xf>
    <xf numFmtId="0" fontId="83" fillId="30" borderId="134" xfId="0" applyFont="1" applyFill="1" applyBorder="1" applyAlignment="1" applyProtection="1">
      <alignment horizontal="center" vertical="center" wrapText="1"/>
      <protection locked="0"/>
    </xf>
    <xf numFmtId="0" fontId="83" fillId="31" borderId="144" xfId="0" applyFont="1" applyFill="1" applyBorder="1" applyAlignment="1" applyProtection="1">
      <alignment horizontal="center" vertical="center" wrapText="1"/>
      <protection locked="0"/>
    </xf>
    <xf numFmtId="0" fontId="67" fillId="32" borderId="91" xfId="0" applyFont="1" applyFill="1" applyBorder="1" applyAlignment="1" applyProtection="1">
      <alignment horizontal="center" vertical="center" wrapText="1"/>
      <protection locked="0"/>
    </xf>
    <xf numFmtId="0" fontId="67" fillId="32" borderId="133" xfId="0" applyFont="1" applyFill="1" applyBorder="1" applyAlignment="1" applyProtection="1">
      <alignment horizontal="center" vertical="center" wrapText="1"/>
      <protection locked="0"/>
    </xf>
    <xf numFmtId="0" fontId="82" fillId="32" borderId="125" xfId="3" applyFill="1" applyBorder="1" applyAlignment="1" applyProtection="1">
      <alignment horizontal="center" vertical="center" wrapText="1"/>
      <protection locked="0"/>
    </xf>
    <xf numFmtId="0" fontId="71" fillId="25" borderId="9" xfId="0" applyFont="1" applyFill="1" applyBorder="1" applyAlignment="1">
      <alignment vertical="center" wrapText="1"/>
    </xf>
    <xf numFmtId="0" fontId="66" fillId="26" borderId="79" xfId="0" applyFont="1" applyFill="1" applyBorder="1" applyAlignment="1">
      <alignment horizontal="center" vertical="center" wrapText="1"/>
    </xf>
    <xf numFmtId="0" fontId="66" fillId="26" borderId="9" xfId="0" applyFont="1" applyFill="1" applyBorder="1" applyAlignment="1">
      <alignment horizontal="left" vertical="center" wrapText="1"/>
    </xf>
    <xf numFmtId="0" fontId="66" fillId="26" borderId="79" xfId="0" applyFont="1" applyFill="1" applyBorder="1" applyAlignment="1">
      <alignment horizontal="left" vertical="center" wrapText="1"/>
    </xf>
    <xf numFmtId="0" fontId="66" fillId="26" borderId="9" xfId="0" applyFont="1" applyFill="1" applyBorder="1" applyAlignment="1">
      <alignment vertical="center" wrapText="1"/>
    </xf>
    <xf numFmtId="0" fontId="66" fillId="26" borderId="79" xfId="0" applyFont="1" applyFill="1" applyBorder="1" applyAlignment="1">
      <alignment vertical="center" wrapText="1"/>
    </xf>
    <xf numFmtId="15" fontId="67" fillId="20" borderId="148" xfId="0" applyNumberFormat="1" applyFont="1" applyFill="1" applyBorder="1" applyAlignment="1" applyProtection="1">
      <alignment horizontal="center" vertical="center" wrapText="1"/>
      <protection locked="0"/>
    </xf>
    <xf numFmtId="0" fontId="71" fillId="25" borderId="126" xfId="0" applyFont="1" applyFill="1" applyBorder="1" applyAlignment="1">
      <alignment horizontal="center" vertical="center" wrapText="1"/>
    </xf>
    <xf numFmtId="0" fontId="90" fillId="20" borderId="98" xfId="0" applyFont="1" applyFill="1" applyBorder="1" applyAlignment="1" applyProtection="1">
      <alignment horizontal="center" vertical="center" wrapText="1"/>
      <protection locked="0"/>
    </xf>
    <xf numFmtId="0" fontId="66" fillId="26" borderId="164" xfId="0" applyFont="1" applyFill="1" applyBorder="1" applyAlignment="1">
      <alignment horizontal="center" vertical="center" wrapText="1"/>
    </xf>
    <xf numFmtId="0" fontId="89" fillId="25" borderId="86" xfId="0" applyFont="1" applyFill="1" applyBorder="1" applyAlignment="1">
      <alignment horizontal="right" vertical="center" wrapText="1"/>
    </xf>
    <xf numFmtId="0" fontId="66" fillId="25" borderId="130" xfId="0" applyFont="1" applyFill="1" applyBorder="1" applyAlignment="1">
      <alignment horizontal="center" vertical="center" wrapText="1"/>
    </xf>
    <xf numFmtId="0" fontId="71" fillId="25" borderId="37" xfId="0" applyFont="1" applyFill="1" applyBorder="1" applyAlignment="1">
      <alignment horizontal="right" vertical="center" wrapText="1"/>
    </xf>
    <xf numFmtId="164" fontId="67" fillId="20" borderId="98" xfId="0" applyNumberFormat="1" applyFont="1" applyFill="1" applyBorder="1" applyAlignment="1" applyProtection="1">
      <alignment horizontal="center" vertical="center" wrapText="1"/>
      <protection locked="0"/>
    </xf>
    <xf numFmtId="0" fontId="66" fillId="26" borderId="154" xfId="0" applyFont="1" applyFill="1" applyBorder="1" applyAlignment="1">
      <alignment horizontal="center" vertical="center" wrapText="1"/>
    </xf>
    <xf numFmtId="0" fontId="13" fillId="33" borderId="98" xfId="0" applyFont="1" applyFill="1" applyBorder="1" applyAlignment="1" applyProtection="1">
      <alignment horizontal="center" vertical="center" wrapText="1"/>
      <protection locked="0"/>
    </xf>
    <xf numFmtId="0" fontId="13" fillId="34" borderId="98" xfId="0" applyFont="1" applyFill="1" applyBorder="1" applyAlignment="1" applyProtection="1">
      <alignment horizontal="center" vertical="center" wrapText="1"/>
      <protection locked="0"/>
    </xf>
    <xf numFmtId="0" fontId="67" fillId="20" borderId="166" xfId="0" applyFont="1" applyFill="1" applyBorder="1" applyAlignment="1" applyProtection="1">
      <alignment vertical="center" wrapText="1"/>
      <protection locked="0"/>
    </xf>
    <xf numFmtId="174" fontId="40" fillId="8" borderId="134" xfId="1" applyNumberFormat="1" applyFont="1" applyFill="1" applyBorder="1" applyAlignment="1" applyProtection="1">
      <alignment horizontal="center" vertical="center" wrapText="1"/>
    </xf>
    <xf numFmtId="0" fontId="71" fillId="29" borderId="309" xfId="0" applyFont="1" applyFill="1" applyBorder="1" applyAlignment="1">
      <alignment horizontal="right" vertical="center" wrapText="1"/>
    </xf>
    <xf numFmtId="0" fontId="67" fillId="20" borderId="310" xfId="0" applyFont="1" applyFill="1" applyBorder="1" applyAlignment="1" applyProtection="1">
      <alignment horizontal="center" vertical="center" wrapText="1"/>
      <protection locked="0"/>
    </xf>
    <xf numFmtId="0" fontId="71" fillId="29" borderId="310" xfId="0" applyFont="1" applyFill="1" applyBorder="1" applyAlignment="1">
      <alignment horizontal="right" vertical="center" wrapText="1"/>
    </xf>
    <xf numFmtId="0" fontId="71" fillId="29" borderId="313" xfId="0" applyFont="1" applyFill="1" applyBorder="1" applyAlignment="1">
      <alignment horizontal="left" vertical="center" wrapText="1"/>
    </xf>
    <xf numFmtId="0" fontId="71" fillId="29" borderId="313" xfId="0" applyFont="1" applyFill="1" applyBorder="1" applyAlignment="1">
      <alignment horizontal="center" vertical="center" wrapText="1"/>
    </xf>
    <xf numFmtId="0" fontId="71" fillId="29" borderId="314" xfId="0" applyFont="1" applyFill="1" applyBorder="1" applyAlignment="1">
      <alignment horizontal="center" vertical="center" wrapText="1"/>
    </xf>
    <xf numFmtId="0" fontId="71" fillId="29" borderId="312" xfId="0" applyFont="1" applyFill="1" applyBorder="1" applyAlignment="1">
      <alignment horizontal="center" vertical="center" wrapText="1"/>
    </xf>
    <xf numFmtId="0" fontId="71" fillId="29" borderId="318" xfId="0" applyFont="1" applyFill="1" applyBorder="1" applyAlignment="1">
      <alignment horizontal="center" vertical="center" wrapText="1"/>
    </xf>
    <xf numFmtId="0" fontId="66" fillId="28" borderId="316" xfId="0" applyFont="1" applyFill="1" applyBorder="1" applyAlignment="1">
      <alignment vertical="center" wrapText="1"/>
    </xf>
    <xf numFmtId="0" fontId="66" fillId="28" borderId="310" xfId="0" applyFont="1" applyFill="1" applyBorder="1" applyAlignment="1">
      <alignment horizontal="left" vertical="center" wrapText="1"/>
    </xf>
    <xf numFmtId="0" fontId="66" fillId="28" borderId="313" xfId="0" applyFont="1" applyFill="1" applyBorder="1" applyAlignment="1">
      <alignment horizontal="left" vertical="center" wrapText="1"/>
    </xf>
    <xf numFmtId="0" fontId="66" fillId="28" borderId="318" xfId="0" applyFont="1" applyFill="1" applyBorder="1" applyAlignment="1">
      <alignment horizontal="left" vertical="center" wrapText="1"/>
    </xf>
    <xf numFmtId="0" fontId="66" fillId="28" borderId="316" xfId="0" applyFont="1" applyFill="1" applyBorder="1" applyAlignment="1">
      <alignment horizontal="left" vertical="center" wrapText="1"/>
    </xf>
    <xf numFmtId="0" fontId="82" fillId="17" borderId="204" xfId="3" applyFill="1" applyBorder="1" applyAlignment="1" applyProtection="1">
      <alignment horizontal="center" vertical="center" wrapText="1"/>
      <protection locked="0"/>
    </xf>
    <xf numFmtId="0" fontId="82" fillId="17" borderId="217" xfId="3" applyFill="1" applyBorder="1" applyAlignment="1" applyProtection="1">
      <alignment horizontal="center" vertical="center" wrapText="1"/>
      <protection locked="0"/>
    </xf>
    <xf numFmtId="0" fontId="82" fillId="17" borderId="215" xfId="3" applyFill="1" applyBorder="1" applyAlignment="1" applyProtection="1">
      <alignment horizontal="center" vertical="center" wrapText="1"/>
      <protection locked="0"/>
    </xf>
    <xf numFmtId="0" fontId="6" fillId="17" borderId="215" xfId="0" applyFont="1" applyFill="1" applyBorder="1" applyAlignment="1" applyProtection="1">
      <alignment horizontal="center" vertical="center" wrapText="1"/>
      <protection locked="0"/>
    </xf>
    <xf numFmtId="0" fontId="6" fillId="17" borderId="204" xfId="0" applyFont="1" applyFill="1" applyBorder="1" applyAlignment="1" applyProtection="1">
      <alignment horizontal="center" vertical="center" wrapText="1"/>
      <protection locked="0"/>
    </xf>
    <xf numFmtId="0" fontId="6" fillId="17" borderId="218" xfId="0" applyFont="1" applyFill="1" applyBorder="1" applyAlignment="1" applyProtection="1">
      <alignment horizontal="center" vertical="center" wrapText="1"/>
      <protection locked="0"/>
    </xf>
    <xf numFmtId="0" fontId="6" fillId="17" borderId="216" xfId="0" applyFont="1" applyFill="1" applyBorder="1" applyAlignment="1" applyProtection="1">
      <alignment horizontal="center" vertical="center" wrapText="1"/>
      <protection locked="0"/>
    </xf>
    <xf numFmtId="0" fontId="6" fillId="17" borderId="205" xfId="0" applyFont="1" applyFill="1" applyBorder="1" applyAlignment="1" applyProtection="1">
      <alignment horizontal="center" vertical="center" wrapText="1"/>
      <protection locked="0"/>
    </xf>
    <xf numFmtId="0" fontId="6" fillId="17" borderId="208" xfId="0" applyFont="1" applyFill="1" applyBorder="1" applyAlignment="1" applyProtection="1">
      <alignment horizontal="center" vertical="center" wrapText="1"/>
      <protection locked="0"/>
    </xf>
    <xf numFmtId="0" fontId="6" fillId="17" borderId="219" xfId="0" applyFont="1" applyFill="1" applyBorder="1" applyAlignment="1" applyProtection="1">
      <alignment horizontal="center" vertical="center" wrapText="1"/>
      <protection locked="0"/>
    </xf>
    <xf numFmtId="0" fontId="71" fillId="29" borderId="198" xfId="0" applyFont="1" applyFill="1" applyBorder="1" applyAlignment="1">
      <alignment horizontal="right" vertical="center" wrapText="1"/>
    </xf>
    <xf numFmtId="0" fontId="67" fillId="20" borderId="199" xfId="0" applyFont="1" applyFill="1" applyBorder="1" applyAlignment="1" applyProtection="1">
      <alignment horizontal="center" vertical="center" wrapText="1"/>
      <protection locked="0"/>
    </xf>
    <xf numFmtId="0" fontId="71" fillId="29" borderId="199" xfId="0" applyFont="1" applyFill="1" applyBorder="1" applyAlignment="1">
      <alignment horizontal="right" vertical="center" wrapText="1"/>
    </xf>
    <xf numFmtId="0" fontId="71" fillId="29" borderId="202" xfId="0" applyFont="1" applyFill="1" applyBorder="1" applyAlignment="1">
      <alignment horizontal="center" vertical="center" wrapText="1"/>
    </xf>
    <xf numFmtId="0" fontId="71" fillId="29" borderId="203" xfId="0" applyFont="1" applyFill="1" applyBorder="1" applyAlignment="1">
      <alignment horizontal="center" vertical="center" wrapText="1"/>
    </xf>
    <xf numFmtId="0" fontId="66" fillId="28" borderId="202" xfId="0" applyFont="1" applyFill="1" applyBorder="1" applyAlignment="1">
      <alignment horizontal="left" vertical="center" wrapText="1"/>
    </xf>
    <xf numFmtId="0" fontId="71" fillId="29" borderId="201" xfId="0" applyFont="1" applyFill="1" applyBorder="1" applyAlignment="1">
      <alignment horizontal="center" vertical="center" wrapText="1"/>
    </xf>
    <xf numFmtId="0" fontId="65" fillId="29" borderId="206" xfId="0" applyFont="1" applyFill="1" applyBorder="1" applyAlignment="1">
      <alignment horizontal="center" vertical="center" wrapText="1"/>
    </xf>
    <xf numFmtId="0" fontId="6" fillId="17" borderId="202" xfId="0" applyFont="1" applyFill="1" applyBorder="1" applyAlignment="1" applyProtection="1">
      <alignment horizontal="center" vertical="center" wrapText="1"/>
      <protection locked="0"/>
    </xf>
    <xf numFmtId="0" fontId="13" fillId="6" borderId="323" xfId="0" applyFont="1" applyFill="1" applyBorder="1" applyAlignment="1">
      <alignment horizontal="center" vertical="center" wrapText="1"/>
    </xf>
    <xf numFmtId="0" fontId="13" fillId="6" borderId="324" xfId="0" applyFont="1" applyFill="1" applyBorder="1" applyAlignment="1">
      <alignment horizontal="center" vertical="center" wrapText="1"/>
    </xf>
    <xf numFmtId="0" fontId="6" fillId="17" borderId="118" xfId="0" applyFont="1" applyFill="1" applyBorder="1" applyAlignment="1" applyProtection="1">
      <alignment horizontal="center" vertical="center" wrapText="1"/>
      <protection locked="0"/>
    </xf>
    <xf numFmtId="0" fontId="6" fillId="17" borderId="207" xfId="0" applyFont="1" applyFill="1" applyBorder="1" applyAlignment="1" applyProtection="1">
      <alignment horizontal="center" vertical="center" wrapText="1"/>
      <protection locked="0"/>
    </xf>
    <xf numFmtId="0" fontId="71" fillId="29" borderId="211" xfId="0" applyFont="1" applyFill="1" applyBorder="1" applyAlignment="1">
      <alignment horizontal="left" vertical="center" wrapText="1"/>
    </xf>
    <xf numFmtId="0" fontId="71" fillId="29" borderId="211" xfId="0" applyFont="1" applyFill="1" applyBorder="1" applyAlignment="1">
      <alignment horizontal="center" vertical="center" wrapText="1"/>
    </xf>
    <xf numFmtId="0" fontId="71" fillId="29" borderId="212" xfId="0" applyFont="1" applyFill="1" applyBorder="1" applyAlignment="1">
      <alignment horizontal="center" vertical="center" wrapText="1"/>
    </xf>
    <xf numFmtId="0" fontId="66" fillId="28" borderId="326" xfId="0" applyFont="1" applyFill="1" applyBorder="1" applyAlignment="1">
      <alignment horizontal="left" vertical="center" wrapText="1"/>
    </xf>
    <xf numFmtId="0" fontId="6" fillId="17" borderId="328" xfId="0" applyFont="1" applyFill="1" applyBorder="1" applyAlignment="1" applyProtection="1">
      <alignment horizontal="center" vertical="center" wrapText="1"/>
      <protection locked="0"/>
    </xf>
    <xf numFmtId="0" fontId="66" fillId="28" borderId="329" xfId="0" applyFont="1" applyFill="1" applyBorder="1" applyAlignment="1">
      <alignment horizontal="left" vertical="center" wrapText="1"/>
    </xf>
    <xf numFmtId="0" fontId="13" fillId="17" borderId="330" xfId="0" applyFont="1" applyFill="1" applyBorder="1" applyAlignment="1" applyProtection="1">
      <alignment horizontal="left" vertical="center" wrapText="1"/>
      <protection locked="0"/>
    </xf>
    <xf numFmtId="0" fontId="13" fillId="17" borderId="330" xfId="0" applyFont="1" applyFill="1" applyBorder="1" applyAlignment="1" applyProtection="1">
      <alignment horizontal="center" vertical="center" wrapText="1"/>
      <protection locked="0"/>
    </xf>
    <xf numFmtId="0" fontId="6" fillId="17" borderId="330" xfId="0" applyFont="1" applyFill="1" applyBorder="1" applyAlignment="1" applyProtection="1">
      <alignment horizontal="center" vertical="center" wrapText="1"/>
      <protection locked="0"/>
    </xf>
    <xf numFmtId="0" fontId="13" fillId="6" borderId="331" xfId="0" applyFont="1" applyFill="1" applyBorder="1" applyAlignment="1">
      <alignment horizontal="center" vertical="center" wrapText="1"/>
    </xf>
    <xf numFmtId="0" fontId="6" fillId="17" borderId="332" xfId="0" applyFont="1" applyFill="1" applyBorder="1" applyAlignment="1" applyProtection="1">
      <alignment horizontal="center" vertical="center" wrapText="1"/>
      <protection locked="0"/>
    </xf>
    <xf numFmtId="0" fontId="66" fillId="28" borderId="330" xfId="0" applyFont="1" applyFill="1" applyBorder="1" applyAlignment="1">
      <alignment horizontal="left" vertical="center" wrapText="1"/>
    </xf>
    <xf numFmtId="0" fontId="66" fillId="28" borderId="335" xfId="0" applyFont="1" applyFill="1" applyBorder="1" applyAlignment="1">
      <alignment horizontal="left" vertical="center" wrapText="1"/>
    </xf>
    <xf numFmtId="0" fontId="13" fillId="17" borderId="336" xfId="0" applyFont="1" applyFill="1" applyBorder="1" applyAlignment="1" applyProtection="1">
      <alignment horizontal="left" vertical="center" wrapText="1"/>
      <protection locked="0"/>
    </xf>
    <xf numFmtId="0" fontId="13" fillId="17" borderId="336" xfId="0" applyFont="1" applyFill="1" applyBorder="1" applyAlignment="1" applyProtection="1">
      <alignment horizontal="center" vertical="center" wrapText="1"/>
      <protection locked="0"/>
    </xf>
    <xf numFmtId="0" fontId="6" fillId="17" borderId="336" xfId="0" applyFont="1" applyFill="1" applyBorder="1" applyAlignment="1" applyProtection="1">
      <alignment horizontal="center" vertical="center" wrapText="1"/>
      <protection locked="0"/>
    </xf>
    <xf numFmtId="0" fontId="13" fillId="6" borderId="337" xfId="0" applyFont="1" applyFill="1" applyBorder="1" applyAlignment="1">
      <alignment horizontal="center" vertical="center" wrapText="1"/>
    </xf>
    <xf numFmtId="0" fontId="6" fillId="17" borderId="338" xfId="0" applyFont="1" applyFill="1" applyBorder="1" applyAlignment="1" applyProtection="1">
      <alignment horizontal="center" vertical="center" wrapText="1"/>
      <protection locked="0"/>
    </xf>
    <xf numFmtId="0" fontId="66" fillId="28" borderId="336" xfId="0" applyFont="1" applyFill="1" applyBorder="1" applyAlignment="1">
      <alignment horizontal="left" vertical="center" wrapText="1"/>
    </xf>
    <xf numFmtId="0" fontId="19" fillId="17" borderId="336" xfId="0" applyFont="1" applyFill="1" applyBorder="1" applyAlignment="1" applyProtection="1">
      <alignment horizontal="center" vertical="center" wrapText="1"/>
      <protection locked="0"/>
    </xf>
    <xf numFmtId="0" fontId="66" fillId="28" borderId="343" xfId="0" applyFont="1" applyFill="1" applyBorder="1" applyAlignment="1">
      <alignment horizontal="left" vertical="center" wrapText="1"/>
    </xf>
    <xf numFmtId="0" fontId="13" fillId="17" borderId="343" xfId="0" applyFont="1" applyFill="1" applyBorder="1" applyAlignment="1" applyProtection="1">
      <alignment horizontal="left" vertical="center" wrapText="1"/>
      <protection locked="0"/>
    </xf>
    <xf numFmtId="0" fontId="13" fillId="17" borderId="343" xfId="0" applyFont="1" applyFill="1" applyBorder="1" applyAlignment="1" applyProtection="1">
      <alignment horizontal="center" vertical="center" wrapText="1"/>
      <protection locked="0"/>
    </xf>
    <xf numFmtId="0" fontId="6" fillId="17" borderId="343" xfId="0" applyFont="1" applyFill="1" applyBorder="1" applyAlignment="1" applyProtection="1">
      <alignment horizontal="center" vertical="center" wrapText="1"/>
      <protection locked="0"/>
    </xf>
    <xf numFmtId="0" fontId="13" fillId="6" borderId="344" xfId="0" applyFont="1" applyFill="1" applyBorder="1" applyAlignment="1">
      <alignment horizontal="center" vertical="center" wrapText="1"/>
    </xf>
    <xf numFmtId="0" fontId="6" fillId="17" borderId="345" xfId="0" applyFont="1" applyFill="1" applyBorder="1" applyAlignment="1" applyProtection="1">
      <alignment horizontal="center" vertical="center" wrapText="1"/>
      <protection locked="0"/>
    </xf>
    <xf numFmtId="0" fontId="71" fillId="29" borderId="318" xfId="0" applyFont="1" applyFill="1" applyBorder="1" applyAlignment="1">
      <alignment horizontal="left" vertical="center" wrapText="1"/>
    </xf>
    <xf numFmtId="0" fontId="71" fillId="29" borderId="327" xfId="0" applyFont="1" applyFill="1" applyBorder="1" applyAlignment="1">
      <alignment horizontal="center" vertical="center" wrapText="1"/>
    </xf>
    <xf numFmtId="0" fontId="65" fillId="29" borderId="312" xfId="0" applyFont="1" applyFill="1" applyBorder="1" applyAlignment="1">
      <alignment horizontal="center" vertical="center" wrapText="1"/>
    </xf>
    <xf numFmtId="0" fontId="65" fillId="29" borderId="317" xfId="0" applyFont="1" applyFill="1" applyBorder="1" applyAlignment="1">
      <alignment horizontal="center" vertical="center" wrapText="1"/>
    </xf>
    <xf numFmtId="0" fontId="87" fillId="0" borderId="0" xfId="4" applyFont="1" applyAlignment="1">
      <alignment vertical="center"/>
    </xf>
    <xf numFmtId="0" fontId="97" fillId="0" borderId="0" xfId="4" applyFont="1" applyAlignment="1">
      <alignment vertical="center"/>
    </xf>
    <xf numFmtId="0" fontId="97" fillId="0" borderId="0" xfId="4" applyFont="1" applyAlignment="1">
      <alignment horizontal="left" vertical="center" wrapText="1"/>
    </xf>
    <xf numFmtId="0" fontId="97" fillId="0" borderId="0" xfId="4" applyFont="1" applyAlignment="1">
      <alignment horizontal="center" vertical="center"/>
    </xf>
    <xf numFmtId="0" fontId="87" fillId="38" borderId="120" xfId="4" applyFont="1" applyFill="1" applyBorder="1" applyAlignment="1">
      <alignment horizontal="center" vertical="center"/>
    </xf>
    <xf numFmtId="0" fontId="97" fillId="39" borderId="120" xfId="4" applyFont="1" applyFill="1" applyBorder="1" applyAlignment="1">
      <alignment horizontal="center" vertical="center"/>
    </xf>
    <xf numFmtId="0" fontId="97" fillId="39" borderId="120" xfId="4" applyFont="1" applyFill="1" applyBorder="1" applyAlignment="1">
      <alignment horizontal="left" vertical="center" wrapText="1"/>
    </xf>
    <xf numFmtId="0" fontId="97" fillId="40" borderId="120" xfId="4" applyFont="1" applyFill="1" applyBorder="1" applyAlignment="1">
      <alignment horizontal="center" vertical="center"/>
    </xf>
    <xf numFmtId="0" fontId="97" fillId="41" borderId="0" xfId="4" applyFont="1" applyFill="1" applyAlignment="1">
      <alignment horizontal="center" vertical="center"/>
    </xf>
    <xf numFmtId="0" fontId="97" fillId="42" borderId="0" xfId="4" applyFont="1" applyFill="1" applyAlignment="1">
      <alignment horizontal="center" vertical="center"/>
    </xf>
    <xf numFmtId="0" fontId="87" fillId="43" borderId="120" xfId="4" applyFont="1" applyFill="1" applyBorder="1" applyAlignment="1">
      <alignment horizontal="center" vertical="center"/>
    </xf>
    <xf numFmtId="0" fontId="97" fillId="44" borderId="0" xfId="4" applyFont="1" applyFill="1" applyAlignment="1">
      <alignment horizontal="center" vertical="center"/>
    </xf>
    <xf numFmtId="0" fontId="87" fillId="38" borderId="120" xfId="4" applyFont="1" applyFill="1" applyBorder="1" applyAlignment="1">
      <alignment vertical="center"/>
    </xf>
    <xf numFmtId="0" fontId="87" fillId="38" borderId="120" xfId="4" applyFont="1" applyFill="1" applyBorder="1" applyAlignment="1">
      <alignment horizontal="center" vertical="center" wrapText="1"/>
    </xf>
    <xf numFmtId="0" fontId="97" fillId="38" borderId="120" xfId="4" applyFont="1" applyFill="1" applyBorder="1" applyAlignment="1">
      <alignment horizontal="center" vertical="center"/>
    </xf>
    <xf numFmtId="0" fontId="87" fillId="0" borderId="120" xfId="4" applyFont="1" applyBorder="1" applyAlignment="1">
      <alignment horizontal="center" vertical="center"/>
    </xf>
    <xf numFmtId="0" fontId="87" fillId="0" borderId="0" xfId="4" applyFont="1" applyAlignment="1">
      <alignment horizontal="left" vertical="center" wrapText="1"/>
    </xf>
    <xf numFmtId="0" fontId="87" fillId="0" borderId="120" xfId="4" applyFont="1" applyBorder="1" applyAlignment="1">
      <alignment horizontal="left" vertical="center" wrapText="1"/>
    </xf>
    <xf numFmtId="0" fontId="97" fillId="43" borderId="120" xfId="4" applyFont="1" applyFill="1" applyBorder="1" applyAlignment="1">
      <alignment horizontal="center" vertical="center"/>
    </xf>
    <xf numFmtId="0" fontId="87" fillId="0" borderId="120" xfId="4" applyFont="1" applyBorder="1" applyAlignment="1">
      <alignment vertical="center"/>
    </xf>
    <xf numFmtId="0" fontId="87" fillId="0" borderId="120" xfId="4" applyFont="1" applyBorder="1" applyAlignment="1">
      <alignment vertical="center" wrapText="1"/>
    </xf>
    <xf numFmtId="0" fontId="87" fillId="0" borderId="181" xfId="4" applyFont="1" applyBorder="1" applyAlignment="1">
      <alignment horizontal="center" vertical="center"/>
    </xf>
    <xf numFmtId="0" fontId="97" fillId="0" borderId="120" xfId="4" applyFont="1" applyBorder="1" applyAlignment="1">
      <alignment horizontal="center" vertical="center"/>
    </xf>
    <xf numFmtId="0" fontId="87" fillId="38" borderId="120" xfId="4" applyFont="1" applyFill="1" applyBorder="1" applyAlignment="1">
      <alignment horizontal="left" vertical="center" wrapText="1"/>
    </xf>
    <xf numFmtId="0" fontId="97" fillId="38" borderId="120" xfId="4" applyFont="1" applyFill="1" applyBorder="1" applyAlignment="1">
      <alignment vertical="center"/>
    </xf>
    <xf numFmtId="0" fontId="97" fillId="38" borderId="120" xfId="4" applyFont="1" applyFill="1" applyBorder="1" applyAlignment="1">
      <alignment vertical="center" wrapText="1"/>
    </xf>
    <xf numFmtId="0" fontId="66" fillId="28" borderId="355" xfId="0" applyFont="1" applyFill="1" applyBorder="1" applyAlignment="1">
      <alignment horizontal="left" vertical="center" wrapText="1"/>
    </xf>
    <xf numFmtId="0" fontId="87" fillId="0" borderId="120" xfId="4" applyFont="1" applyBorder="1" applyAlignment="1">
      <alignment horizontal="center" vertical="center" wrapText="1"/>
    </xf>
    <xf numFmtId="0" fontId="102" fillId="0" borderId="167" xfId="0" applyFont="1" applyBorder="1"/>
    <xf numFmtId="0" fontId="103" fillId="0" borderId="0" xfId="0" applyFont="1"/>
    <xf numFmtId="0" fontId="103" fillId="0" borderId="167" xfId="0" applyFont="1" applyBorder="1"/>
    <xf numFmtId="0" fontId="54" fillId="12" borderId="177" xfId="0" applyFont="1" applyFill="1" applyBorder="1" applyAlignment="1">
      <alignment horizontal="right" vertical="center"/>
    </xf>
    <xf numFmtId="0" fontId="106" fillId="0" borderId="0" xfId="0" applyFont="1"/>
    <xf numFmtId="0" fontId="107" fillId="0" borderId="0" xfId="0" applyFont="1"/>
    <xf numFmtId="0" fontId="102" fillId="10" borderId="167" xfId="0" applyFont="1" applyFill="1" applyBorder="1" applyProtection="1">
      <protection locked="0"/>
    </xf>
    <xf numFmtId="0" fontId="102" fillId="10" borderId="177" xfId="0" applyFont="1" applyFill="1" applyBorder="1" applyProtection="1">
      <protection locked="0"/>
    </xf>
    <xf numFmtId="0" fontId="3" fillId="10" borderId="167" xfId="0" applyFont="1" applyFill="1" applyBorder="1" applyProtection="1">
      <protection locked="0"/>
    </xf>
    <xf numFmtId="2" fontId="102" fillId="10" borderId="174" xfId="0" applyNumberFormat="1" applyFont="1" applyFill="1" applyBorder="1" applyProtection="1">
      <protection locked="0"/>
    </xf>
    <xf numFmtId="175" fontId="110" fillId="10" borderId="167" xfId="0" applyNumberFormat="1" applyFont="1" applyFill="1" applyBorder="1" applyProtection="1">
      <protection locked="0"/>
    </xf>
    <xf numFmtId="0" fontId="106" fillId="0" borderId="0" xfId="0" applyFont="1" applyAlignment="1">
      <alignment horizontal="left"/>
    </xf>
    <xf numFmtId="0" fontId="107" fillId="0" borderId="0" xfId="0" applyFont="1" applyAlignment="1">
      <alignment horizontal="left"/>
    </xf>
    <xf numFmtId="0" fontId="0" fillId="46" borderId="0" xfId="0" applyFill="1" applyAlignment="1">
      <alignment horizontal="center"/>
    </xf>
    <xf numFmtId="0" fontId="50" fillId="0" borderId="0" xfId="0" applyFont="1" applyAlignment="1">
      <alignment horizontal="right"/>
    </xf>
    <xf numFmtId="0" fontId="0" fillId="0" borderId="181" xfId="0" applyBorder="1" applyAlignment="1">
      <alignment horizontal="left"/>
    </xf>
    <xf numFmtId="0" fontId="50" fillId="10" borderId="120" xfId="0" applyFont="1" applyFill="1" applyBorder="1" applyAlignment="1" applyProtection="1">
      <alignment horizontal="center"/>
      <protection locked="0"/>
    </xf>
    <xf numFmtId="0" fontId="0" fillId="0" borderId="0" xfId="0" applyAlignment="1">
      <alignment horizontal="center"/>
    </xf>
    <xf numFmtId="16" fontId="0" fillId="10" borderId="120" xfId="0" applyNumberFormat="1" applyFill="1" applyBorder="1" applyAlignment="1" applyProtection="1">
      <alignment horizontal="center"/>
      <protection locked="0"/>
    </xf>
    <xf numFmtId="0" fontId="0" fillId="10" borderId="120" xfId="0" applyFill="1" applyBorder="1" applyAlignment="1" applyProtection="1">
      <alignment horizontal="center"/>
      <protection locked="0"/>
    </xf>
    <xf numFmtId="0" fontId="0" fillId="45" borderId="179" xfId="0" applyFill="1" applyBorder="1" applyAlignment="1">
      <alignment horizontal="left" vertical="top"/>
    </xf>
    <xf numFmtId="0" fontId="0" fillId="45" borderId="170" xfId="0" applyFill="1" applyBorder="1" applyAlignment="1">
      <alignment horizontal="left" vertical="top"/>
    </xf>
    <xf numFmtId="0" fontId="0" fillId="10" borderId="170" xfId="0" applyFill="1" applyBorder="1" applyAlignment="1" applyProtection="1">
      <alignment horizontal="left" vertical="top"/>
      <protection locked="0"/>
    </xf>
    <xf numFmtId="0" fontId="0" fillId="10" borderId="180" xfId="0" applyFill="1" applyBorder="1" applyAlignment="1" applyProtection="1">
      <alignment horizontal="left" vertical="top"/>
      <protection locked="0"/>
    </xf>
    <xf numFmtId="0" fontId="53" fillId="10" borderId="196" xfId="0" applyFont="1" applyFill="1" applyBorder="1" applyAlignment="1" applyProtection="1">
      <alignment horizontal="left"/>
      <protection locked="0"/>
    </xf>
    <xf numFmtId="0" fontId="53" fillId="10" borderId="0" xfId="0" applyFont="1" applyFill="1" applyAlignment="1" applyProtection="1">
      <alignment horizontal="left"/>
      <protection locked="0"/>
    </xf>
    <xf numFmtId="0" fontId="53" fillId="10" borderId="356" xfId="0" applyFont="1" applyFill="1" applyBorder="1" applyAlignment="1" applyProtection="1">
      <alignment horizontal="left"/>
      <protection locked="0"/>
    </xf>
    <xf numFmtId="0" fontId="0" fillId="10" borderId="196" xfId="0" applyFill="1" applyBorder="1" applyAlignment="1" applyProtection="1">
      <alignment horizontal="left"/>
      <protection locked="0"/>
    </xf>
    <xf numFmtId="0" fontId="0" fillId="10" borderId="0" xfId="0" applyFill="1" applyAlignment="1" applyProtection="1">
      <alignment horizontal="left"/>
      <protection locked="0"/>
    </xf>
    <xf numFmtId="0" fontId="0" fillId="10" borderId="356" xfId="0" applyFill="1" applyBorder="1" applyAlignment="1" applyProtection="1">
      <alignment horizontal="left"/>
      <protection locked="0"/>
    </xf>
    <xf numFmtId="0" fontId="0" fillId="45" borderId="176" xfId="0" applyFill="1" applyBorder="1" applyAlignment="1">
      <alignment horizontal="left"/>
    </xf>
    <xf numFmtId="0" fontId="0" fillId="45" borderId="167" xfId="0" applyFill="1" applyBorder="1" applyAlignment="1">
      <alignment horizontal="left"/>
    </xf>
    <xf numFmtId="0" fontId="53" fillId="10" borderId="167" xfId="0" applyFont="1" applyFill="1" applyBorder="1" applyAlignment="1" applyProtection="1">
      <alignment horizontal="left"/>
      <protection locked="0"/>
    </xf>
    <xf numFmtId="0" fontId="53" fillId="10" borderId="197" xfId="0" applyFont="1" applyFill="1" applyBorder="1" applyAlignment="1" applyProtection="1">
      <alignment horizontal="left"/>
      <protection locked="0"/>
    </xf>
    <xf numFmtId="0" fontId="105" fillId="0" borderId="170" xfId="0" applyFont="1" applyBorder="1" applyAlignment="1">
      <alignment horizontal="left"/>
    </xf>
    <xf numFmtId="0" fontId="106" fillId="0" borderId="181" xfId="0" applyFont="1" applyBorder="1" applyAlignment="1">
      <alignment horizontal="left"/>
    </xf>
    <xf numFmtId="0" fontId="0" fillId="10" borderId="120" xfId="0" applyFill="1" applyBorder="1" applyAlignment="1">
      <alignment horizontal="center"/>
    </xf>
    <xf numFmtId="0" fontId="60" fillId="0" borderId="181" xfId="0" applyFont="1" applyBorder="1" applyAlignment="1">
      <alignment horizontal="left"/>
    </xf>
    <xf numFmtId="10" fontId="58" fillId="10" borderId="169" xfId="0" applyNumberFormat="1" applyFont="1" applyFill="1" applyBorder="1" applyAlignment="1">
      <alignment horizontal="center" vertical="center"/>
    </xf>
    <xf numFmtId="167" fontId="108" fillId="45" borderId="170" xfId="0" applyNumberFormat="1" applyFont="1" applyFill="1" applyBorder="1" applyAlignment="1">
      <alignment horizontal="center" vertical="center" wrapText="1"/>
    </xf>
    <xf numFmtId="167" fontId="108" fillId="45" borderId="180" xfId="0" applyNumberFormat="1" applyFont="1" applyFill="1" applyBorder="1" applyAlignment="1">
      <alignment horizontal="center" vertical="center" wrapText="1"/>
    </xf>
    <xf numFmtId="167" fontId="108" fillId="45" borderId="0" xfId="0" applyNumberFormat="1" applyFont="1" applyFill="1" applyAlignment="1">
      <alignment horizontal="center" vertical="center" wrapText="1"/>
    </xf>
    <xf numFmtId="167" fontId="108" fillId="45" borderId="356" xfId="0" applyNumberFormat="1" applyFont="1" applyFill="1" applyBorder="1" applyAlignment="1">
      <alignment horizontal="center" vertical="center" wrapText="1"/>
    </xf>
    <xf numFmtId="167" fontId="108" fillId="45" borderId="167" xfId="0" applyNumberFormat="1" applyFont="1" applyFill="1" applyBorder="1" applyAlignment="1">
      <alignment horizontal="center" vertical="center" wrapText="1"/>
    </xf>
    <xf numFmtId="167" fontId="58" fillId="16" borderId="179" xfId="0" applyNumberFormat="1" applyFont="1" applyFill="1" applyBorder="1" applyAlignment="1">
      <alignment horizontal="center" vertical="center"/>
    </xf>
    <xf numFmtId="1" fontId="58" fillId="10" borderId="196" xfId="0" applyNumberFormat="1" applyFont="1" applyFill="1" applyBorder="1" applyAlignment="1">
      <alignment horizontal="center" vertical="center"/>
    </xf>
    <xf numFmtId="167" fontId="58" fillId="16" borderId="0" xfId="0" applyNumberFormat="1" applyFont="1" applyFill="1" applyAlignment="1">
      <alignment horizontal="center" vertical="center"/>
    </xf>
    <xf numFmtId="9" fontId="58" fillId="11" borderId="176" xfId="0" applyNumberFormat="1" applyFont="1" applyFill="1" applyBorder="1" applyAlignment="1">
      <alignment horizontal="center" vertical="center"/>
    </xf>
    <xf numFmtId="167" fontId="47" fillId="16" borderId="167" xfId="0" applyNumberFormat="1" applyFont="1" applyFill="1" applyBorder="1" applyAlignment="1">
      <alignment horizontal="center" vertical="center"/>
    </xf>
    <xf numFmtId="0" fontId="40" fillId="12" borderId="179" xfId="0" applyFont="1" applyFill="1" applyBorder="1" applyAlignment="1">
      <alignment horizontal="left" vertical="center"/>
    </xf>
    <xf numFmtId="0" fontId="40" fillId="12" borderId="196" xfId="0" applyFont="1" applyFill="1" applyBorder="1" applyAlignment="1">
      <alignment horizontal="left" vertical="center"/>
    </xf>
    <xf numFmtId="0" fontId="54" fillId="12" borderId="170" xfId="0" applyFont="1" applyFill="1" applyBorder="1" applyAlignment="1">
      <alignment horizontal="center" vertical="center" wrapText="1"/>
    </xf>
    <xf numFmtId="0" fontId="54" fillId="12" borderId="172" xfId="0" applyFont="1" applyFill="1" applyBorder="1" applyAlignment="1">
      <alignment horizontal="center" vertical="center" wrapText="1"/>
    </xf>
    <xf numFmtId="0" fontId="54" fillId="12" borderId="0" xfId="0" applyFont="1" applyFill="1" applyAlignment="1">
      <alignment horizontal="center" vertical="center" wrapText="1"/>
    </xf>
    <xf numFmtId="0" fontId="54" fillId="12" borderId="181" xfId="0" applyFont="1" applyFill="1" applyBorder="1" applyAlignment="1">
      <alignment horizontal="center" vertical="center" wrapText="1"/>
    </xf>
    <xf numFmtId="9" fontId="50" fillId="11" borderId="168" xfId="0" applyNumberFormat="1" applyFont="1" applyFill="1" applyBorder="1" applyAlignment="1">
      <alignment horizontal="center" vertical="center"/>
    </xf>
    <xf numFmtId="170" fontId="47" fillId="13" borderId="168" xfId="1" applyFont="1" applyFill="1" applyBorder="1" applyAlignment="1" applyProtection="1">
      <alignment horizontal="center" vertical="center" wrapText="1"/>
    </xf>
    <xf numFmtId="2" fontId="47" fillId="10" borderId="168" xfId="0" applyNumberFormat="1" applyFont="1" applyFill="1" applyBorder="1" applyAlignment="1" applyProtection="1">
      <alignment horizontal="center" vertical="center"/>
      <protection locked="0"/>
    </xf>
    <xf numFmtId="172" fontId="47" fillId="11" borderId="169" xfId="0" applyNumberFormat="1" applyFont="1" applyFill="1" applyBorder="1" applyAlignment="1">
      <alignment horizontal="center" vertical="center" wrapText="1"/>
    </xf>
    <xf numFmtId="9" fontId="109" fillId="45" borderId="180" xfId="0" applyNumberFormat="1" applyFont="1" applyFill="1" applyBorder="1" applyAlignment="1">
      <alignment horizontal="center" vertical="center" wrapText="1"/>
    </xf>
    <xf numFmtId="9" fontId="109" fillId="45" borderId="356" xfId="0" applyNumberFormat="1" applyFont="1" applyFill="1" applyBorder="1" applyAlignment="1">
      <alignment horizontal="center" vertical="center" wrapText="1"/>
    </xf>
    <xf numFmtId="9" fontId="109" fillId="45" borderId="197" xfId="0" applyNumberFormat="1" applyFont="1" applyFill="1" applyBorder="1" applyAlignment="1">
      <alignment horizontal="center" vertical="center" wrapText="1"/>
    </xf>
    <xf numFmtId="0" fontId="51" fillId="0" borderId="175" xfId="0" applyFont="1" applyBorder="1" applyAlignment="1">
      <alignment horizontal="center"/>
    </xf>
    <xf numFmtId="0" fontId="104" fillId="45" borderId="179" xfId="0" applyFont="1" applyFill="1" applyBorder="1" applyAlignment="1">
      <alignment horizontal="center" vertical="center"/>
    </xf>
    <xf numFmtId="0" fontId="104" fillId="45" borderId="170" xfId="0" applyFont="1" applyFill="1" applyBorder="1" applyAlignment="1">
      <alignment horizontal="center" vertical="center"/>
    </xf>
    <xf numFmtId="0" fontId="104" fillId="45" borderId="172" xfId="0" applyFont="1" applyFill="1" applyBorder="1" applyAlignment="1">
      <alignment horizontal="center" vertical="center"/>
    </xf>
    <xf numFmtId="0" fontId="104" fillId="45" borderId="196" xfId="0" applyFont="1" applyFill="1" applyBorder="1" applyAlignment="1">
      <alignment horizontal="center" vertical="center"/>
    </xf>
    <xf numFmtId="0" fontId="104" fillId="45" borderId="0" xfId="0" applyFont="1" applyFill="1" applyAlignment="1">
      <alignment horizontal="center" vertical="center"/>
    </xf>
    <xf numFmtId="0" fontId="104" fillId="45" borderId="181" xfId="0" applyFont="1" applyFill="1" applyBorder="1" applyAlignment="1">
      <alignment horizontal="center" vertical="center"/>
    </xf>
    <xf numFmtId="0" fontId="104" fillId="45" borderId="176" xfId="0" applyFont="1" applyFill="1" applyBorder="1" applyAlignment="1">
      <alignment horizontal="center" vertical="center"/>
    </xf>
    <xf numFmtId="0" fontId="104" fillId="45" borderId="167" xfId="0" applyFont="1" applyFill="1" applyBorder="1" applyAlignment="1">
      <alignment horizontal="center" vertical="center"/>
    </xf>
    <xf numFmtId="0" fontId="104" fillId="45" borderId="177" xfId="0" applyFont="1" applyFill="1" applyBorder="1" applyAlignment="1">
      <alignment horizontal="center" vertical="center"/>
    </xf>
    <xf numFmtId="0" fontId="31" fillId="12" borderId="179" xfId="0" applyFont="1" applyFill="1" applyBorder="1" applyAlignment="1">
      <alignment horizontal="left" vertical="center"/>
    </xf>
    <xf numFmtId="0" fontId="31" fillId="12" borderId="170" xfId="0" applyFont="1" applyFill="1" applyBorder="1" applyAlignment="1">
      <alignment horizontal="left" vertical="center"/>
    </xf>
    <xf numFmtId="0" fontId="31" fillId="12" borderId="172" xfId="0" applyFont="1" applyFill="1" applyBorder="1" applyAlignment="1">
      <alignment horizontal="left" vertical="center"/>
    </xf>
    <xf numFmtId="0" fontId="31" fillId="12" borderId="196" xfId="0" applyFont="1" applyFill="1" applyBorder="1" applyAlignment="1">
      <alignment horizontal="left" vertical="center"/>
    </xf>
    <xf numFmtId="0" fontId="31" fillId="12" borderId="0" xfId="0" applyFont="1" applyFill="1" applyAlignment="1">
      <alignment horizontal="left" vertical="center"/>
    </xf>
    <xf numFmtId="0" fontId="31" fillId="12" borderId="181" xfId="0" applyFont="1" applyFill="1" applyBorder="1" applyAlignment="1">
      <alignment horizontal="left" vertical="center"/>
    </xf>
    <xf numFmtId="0" fontId="53" fillId="12" borderId="179" xfId="0" applyFont="1" applyFill="1" applyBorder="1" applyAlignment="1">
      <alignment horizontal="left" vertical="center"/>
    </xf>
    <xf numFmtId="0" fontId="53" fillId="12" borderId="170" xfId="0" applyFont="1" applyFill="1" applyBorder="1" applyAlignment="1">
      <alignment horizontal="left" vertical="center"/>
    </xf>
    <xf numFmtId="0" fontId="53" fillId="12" borderId="172" xfId="0" applyFont="1" applyFill="1" applyBorder="1" applyAlignment="1">
      <alignment horizontal="left" vertical="center"/>
    </xf>
    <xf numFmtId="0" fontId="53" fillId="12" borderId="196" xfId="0" applyFont="1" applyFill="1" applyBorder="1" applyAlignment="1">
      <alignment horizontal="left" vertical="center"/>
    </xf>
    <xf numFmtId="0" fontId="53" fillId="12" borderId="0" xfId="0" applyFont="1" applyFill="1" applyAlignment="1">
      <alignment horizontal="left" vertical="center"/>
    </xf>
    <xf numFmtId="0" fontId="53" fillId="12" borderId="181" xfId="0" applyFont="1" applyFill="1" applyBorder="1" applyAlignment="1">
      <alignment horizontal="left" vertical="center"/>
    </xf>
    <xf numFmtId="0" fontId="40" fillId="12" borderId="170" xfId="0" applyFont="1" applyFill="1" applyBorder="1" applyAlignment="1">
      <alignment horizontal="left" vertical="center"/>
    </xf>
    <xf numFmtId="0" fontId="40" fillId="12" borderId="172" xfId="0" applyFont="1" applyFill="1" applyBorder="1" applyAlignment="1">
      <alignment horizontal="left" vertical="center"/>
    </xf>
    <xf numFmtId="0" fontId="40" fillId="12" borderId="0" xfId="0" applyFont="1" applyFill="1" applyAlignment="1">
      <alignment horizontal="left" vertical="center"/>
    </xf>
    <xf numFmtId="0" fontId="40" fillId="12" borderId="181" xfId="0" applyFont="1" applyFill="1" applyBorder="1" applyAlignment="1">
      <alignment horizontal="left" vertical="center"/>
    </xf>
    <xf numFmtId="0" fontId="0" fillId="0" borderId="178" xfId="0" applyBorder="1" applyAlignment="1">
      <alignment horizontal="center"/>
    </xf>
    <xf numFmtId="0" fontId="54" fillId="12" borderId="170" xfId="0" applyFont="1" applyFill="1" applyBorder="1" applyAlignment="1">
      <alignment horizontal="right" vertical="center"/>
    </xf>
    <xf numFmtId="0" fontId="54" fillId="12" borderId="172" xfId="0" applyFont="1" applyFill="1" applyBorder="1" applyAlignment="1">
      <alignment horizontal="right" vertical="center"/>
    </xf>
    <xf numFmtId="0" fontId="50" fillId="12" borderId="170" xfId="0" applyFont="1" applyFill="1" applyBorder="1" applyAlignment="1">
      <alignment horizontal="center"/>
    </xf>
    <xf numFmtId="0" fontId="50" fillId="12" borderId="0" xfId="0" applyFont="1" applyFill="1" applyAlignment="1">
      <alignment horizontal="center"/>
    </xf>
    <xf numFmtId="0" fontId="54" fillId="12" borderId="170" xfId="0" applyFont="1" applyFill="1" applyBorder="1" applyAlignment="1">
      <alignment horizontal="center" vertical="center"/>
    </xf>
    <xf numFmtId="0" fontId="54" fillId="12" borderId="172" xfId="0" applyFont="1" applyFill="1" applyBorder="1" applyAlignment="1">
      <alignment horizontal="center" vertical="center"/>
    </xf>
    <xf numFmtId="0" fontId="52" fillId="0" borderId="180" xfId="0" applyFont="1" applyBorder="1" applyAlignment="1">
      <alignment horizontal="center"/>
    </xf>
    <xf numFmtId="2" fontId="47" fillId="13" borderId="168" xfId="0" applyNumberFormat="1" applyFont="1" applyFill="1" applyBorder="1" applyAlignment="1">
      <alignment horizontal="center" vertical="center"/>
    </xf>
    <xf numFmtId="173" fontId="47" fillId="11" borderId="169" xfId="0" applyNumberFormat="1" applyFont="1" applyFill="1" applyBorder="1" applyAlignment="1">
      <alignment horizontal="center" vertical="center"/>
    </xf>
    <xf numFmtId="0" fontId="54" fillId="12" borderId="0" xfId="0" applyFont="1" applyFill="1" applyAlignment="1">
      <alignment horizontal="center" vertical="center"/>
    </xf>
    <xf numFmtId="0" fontId="54" fillId="12" borderId="181" xfId="0" applyFont="1" applyFill="1" applyBorder="1" applyAlignment="1">
      <alignment horizontal="center" vertical="center"/>
    </xf>
    <xf numFmtId="0" fontId="52" fillId="0" borderId="175" xfId="0" applyFont="1" applyBorder="1" applyAlignment="1">
      <alignment horizontal="center"/>
    </xf>
    <xf numFmtId="0" fontId="51" fillId="0" borderId="185" xfId="0" applyFont="1" applyBorder="1" applyAlignment="1">
      <alignment horizontal="center"/>
    </xf>
    <xf numFmtId="0" fontId="0" fillId="12" borderId="0" xfId="0" applyFill="1" applyAlignment="1">
      <alignment horizontal="center"/>
    </xf>
    <xf numFmtId="0" fontId="0" fillId="12" borderId="181" xfId="0" applyFill="1" applyBorder="1" applyAlignment="1">
      <alignment horizontal="center"/>
    </xf>
    <xf numFmtId="0" fontId="56" fillId="0" borderId="175" xfId="0" applyFont="1" applyBorder="1" applyAlignment="1">
      <alignment horizontal="center"/>
    </xf>
    <xf numFmtId="0" fontId="57" fillId="0" borderId="175" xfId="0" applyFont="1" applyBorder="1" applyAlignment="1">
      <alignment horizontal="center"/>
    </xf>
    <xf numFmtId="0" fontId="108" fillId="45" borderId="168" xfId="0" applyFont="1" applyFill="1" applyBorder="1" applyAlignment="1">
      <alignment horizontal="center"/>
    </xf>
    <xf numFmtId="0" fontId="40" fillId="12" borderId="179" xfId="0" applyFont="1" applyFill="1" applyBorder="1" applyAlignment="1">
      <alignment horizontal="left"/>
    </xf>
    <xf numFmtId="0" fontId="40" fillId="12" borderId="170" xfId="0" applyFont="1" applyFill="1" applyBorder="1" applyAlignment="1">
      <alignment horizontal="left"/>
    </xf>
    <xf numFmtId="0" fontId="40" fillId="12" borderId="172" xfId="0" applyFont="1" applyFill="1" applyBorder="1" applyAlignment="1">
      <alignment horizontal="left"/>
    </xf>
    <xf numFmtId="0" fontId="40" fillId="12" borderId="196" xfId="0" applyFont="1" applyFill="1" applyBorder="1" applyAlignment="1">
      <alignment horizontal="left"/>
    </xf>
    <xf numFmtId="0" fontId="40" fillId="12" borderId="0" xfId="0" applyFont="1" applyFill="1" applyAlignment="1">
      <alignment horizontal="left"/>
    </xf>
    <xf numFmtId="0" fontId="40" fillId="12" borderId="181" xfId="0" applyFont="1" applyFill="1" applyBorder="1" applyAlignment="1">
      <alignment horizontal="left"/>
    </xf>
    <xf numFmtId="2" fontId="47" fillId="10" borderId="168" xfId="1" applyNumberFormat="1" applyFont="1" applyFill="1" applyBorder="1" applyAlignment="1" applyProtection="1">
      <alignment horizontal="center" vertical="center" wrapText="1"/>
      <protection locked="0"/>
    </xf>
    <xf numFmtId="0" fontId="79" fillId="0" borderId="0" xfId="0" applyFont="1" applyAlignment="1">
      <alignment horizontal="left" vertical="center" wrapText="1"/>
    </xf>
    <xf numFmtId="168" fontId="41" fillId="10" borderId="120" xfId="0" applyNumberFormat="1" applyFont="1" applyFill="1" applyBorder="1" applyAlignment="1" applyProtection="1">
      <alignment horizontal="center"/>
      <protection locked="0"/>
    </xf>
    <xf numFmtId="0" fontId="42" fillId="0" borderId="0" xfId="0" applyFont="1" applyAlignment="1">
      <alignment horizontal="right"/>
    </xf>
    <xf numFmtId="0" fontId="47" fillId="0" borderId="0" xfId="0" applyFont="1" applyAlignment="1">
      <alignment horizontal="right"/>
    </xf>
    <xf numFmtId="168" fontId="48" fillId="10" borderId="120" xfId="0" applyNumberFormat="1" applyFont="1" applyFill="1" applyBorder="1" applyAlignment="1" applyProtection="1">
      <alignment horizontal="center" vertical="center"/>
      <protection locked="0"/>
    </xf>
    <xf numFmtId="171" fontId="49" fillId="11" borderId="0" xfId="1" applyNumberFormat="1" applyFont="1" applyFill="1" applyBorder="1" applyAlignment="1" applyProtection="1">
      <alignment horizontal="center" vertical="center"/>
    </xf>
    <xf numFmtId="0" fontId="108" fillId="45" borderId="179" xfId="0" applyFont="1" applyFill="1" applyBorder="1" applyAlignment="1">
      <alignment horizontal="center" wrapText="1"/>
    </xf>
    <xf numFmtId="0" fontId="108" fillId="45" borderId="180" xfId="0" applyFont="1" applyFill="1" applyBorder="1" applyAlignment="1">
      <alignment horizontal="center" wrapText="1"/>
    </xf>
    <xf numFmtId="0" fontId="108" fillId="45" borderId="176" xfId="0" applyFont="1" applyFill="1" applyBorder="1" applyAlignment="1">
      <alignment horizontal="center" wrapText="1"/>
    </xf>
    <xf numFmtId="0" fontId="108" fillId="45" borderId="197" xfId="0" applyFont="1" applyFill="1" applyBorder="1" applyAlignment="1">
      <alignment horizontal="center" wrapText="1"/>
    </xf>
    <xf numFmtId="0" fontId="100" fillId="45" borderId="169" xfId="0" applyFont="1" applyFill="1" applyBorder="1" applyAlignment="1">
      <alignment horizontal="center" vertical="center"/>
    </xf>
    <xf numFmtId="0" fontId="100" fillId="45" borderId="171" xfId="0" applyFont="1" applyFill="1" applyBorder="1" applyAlignment="1">
      <alignment horizontal="center" vertical="center"/>
    </xf>
    <xf numFmtId="0" fontId="41" fillId="12" borderId="170" xfId="0" applyFont="1" applyFill="1" applyBorder="1" applyAlignment="1">
      <alignment horizontal="center"/>
    </xf>
    <xf numFmtId="0" fontId="41" fillId="12" borderId="171" xfId="0" applyFont="1" applyFill="1" applyBorder="1" applyAlignment="1">
      <alignment horizontal="right"/>
    </xf>
    <xf numFmtId="0" fontId="41" fillId="12" borderId="171" xfId="0" applyFont="1" applyFill="1" applyBorder="1" applyAlignment="1">
      <alignment horizontal="center"/>
    </xf>
    <xf numFmtId="0" fontId="71" fillId="29" borderId="287" xfId="0" applyFont="1" applyFill="1" applyBorder="1" applyAlignment="1">
      <alignment horizontal="center" vertical="center" wrapText="1"/>
    </xf>
    <xf numFmtId="0" fontId="71" fillId="29" borderId="297" xfId="0" applyFont="1" applyFill="1" applyBorder="1" applyAlignment="1">
      <alignment horizontal="center" vertical="center" wrapText="1"/>
    </xf>
    <xf numFmtId="0" fontId="71" fillId="29" borderId="288" xfId="0" applyFont="1" applyFill="1" applyBorder="1" applyAlignment="1">
      <alignment horizontal="center" vertical="center" wrapText="1"/>
    </xf>
    <xf numFmtId="0" fontId="71" fillId="29" borderId="0" xfId="0" applyFont="1" applyFill="1" applyAlignment="1">
      <alignment horizontal="center" vertical="center" wrapText="1"/>
    </xf>
    <xf numFmtId="0" fontId="71" fillId="28" borderId="261" xfId="0" applyFont="1" applyFill="1" applyBorder="1" applyAlignment="1">
      <alignment horizontal="center" vertical="center" wrapText="1"/>
    </xf>
    <xf numFmtId="0" fontId="71" fillId="28" borderId="262" xfId="0" applyFont="1" applyFill="1" applyBorder="1" applyAlignment="1">
      <alignment horizontal="center" vertical="center" wrapText="1"/>
    </xf>
    <xf numFmtId="0" fontId="71" fillId="28" borderId="263" xfId="0" applyFont="1" applyFill="1" applyBorder="1" applyAlignment="1">
      <alignment horizontal="center" vertical="center" wrapText="1"/>
    </xf>
    <xf numFmtId="0" fontId="71" fillId="29" borderId="283" xfId="0" applyFont="1" applyFill="1" applyBorder="1" applyAlignment="1">
      <alignment horizontal="left" vertical="center" wrapText="1"/>
    </xf>
    <xf numFmtId="0" fontId="71" fillId="29" borderId="284" xfId="0" applyFont="1" applyFill="1" applyBorder="1" applyAlignment="1">
      <alignment horizontal="left" vertical="center" wrapText="1"/>
    </xf>
    <xf numFmtId="0" fontId="71" fillId="29" borderId="270" xfId="0" applyFont="1" applyFill="1" applyBorder="1" applyAlignment="1">
      <alignment horizontal="center" vertical="center" wrapText="1"/>
    </xf>
    <xf numFmtId="0" fontId="71" fillId="29" borderId="272" xfId="0" applyFont="1" applyFill="1" applyBorder="1" applyAlignment="1">
      <alignment horizontal="center" vertical="center" wrapText="1"/>
    </xf>
    <xf numFmtId="0" fontId="71" fillId="29" borderId="290" xfId="0" applyFont="1" applyFill="1" applyBorder="1" applyAlignment="1">
      <alignment horizontal="center" vertical="center" wrapText="1"/>
    </xf>
    <xf numFmtId="0" fontId="71" fillId="29" borderId="275" xfId="0" applyFont="1" applyFill="1" applyBorder="1" applyAlignment="1">
      <alignment horizontal="center" vertical="center" wrapText="1"/>
    </xf>
    <xf numFmtId="0" fontId="71" fillId="29" borderId="266" xfId="0" applyFont="1" applyFill="1" applyBorder="1" applyAlignment="1">
      <alignment horizontal="center" vertical="center" wrapText="1"/>
    </xf>
    <xf numFmtId="0" fontId="71" fillId="29" borderId="267" xfId="0" applyFont="1" applyFill="1" applyBorder="1" applyAlignment="1">
      <alignment horizontal="center" vertical="center" wrapText="1"/>
    </xf>
    <xf numFmtId="0" fontId="66" fillId="28" borderId="268" xfId="0" applyFont="1" applyFill="1" applyBorder="1" applyAlignment="1">
      <alignment horizontal="left" vertical="center" wrapText="1"/>
    </xf>
    <xf numFmtId="0" fontId="66" fillId="28" borderId="270" xfId="0" applyFont="1" applyFill="1" applyBorder="1" applyAlignment="1">
      <alignment horizontal="left" vertical="center" wrapText="1"/>
    </xf>
    <xf numFmtId="0" fontId="71" fillId="29" borderId="269" xfId="0" applyFont="1" applyFill="1" applyBorder="1" applyAlignment="1">
      <alignment horizontal="center" vertical="center" wrapText="1"/>
    </xf>
    <xf numFmtId="0" fontId="71" fillId="29" borderId="271" xfId="0" applyFont="1" applyFill="1" applyBorder="1" applyAlignment="1">
      <alignment horizontal="center" vertical="center" wrapText="1"/>
    </xf>
    <xf numFmtId="0" fontId="71" fillId="29" borderId="274" xfId="0" applyFont="1" applyFill="1" applyBorder="1" applyAlignment="1">
      <alignment horizontal="center" vertical="center" wrapText="1"/>
    </xf>
    <xf numFmtId="0" fontId="66" fillId="28" borderId="289" xfId="0" applyFont="1" applyFill="1" applyBorder="1" applyAlignment="1">
      <alignment horizontal="left" vertical="center" wrapText="1"/>
    </xf>
    <xf numFmtId="0" fontId="66" fillId="28" borderId="272" xfId="0" applyFont="1" applyFill="1" applyBorder="1" applyAlignment="1">
      <alignment horizontal="left" vertical="center" wrapText="1"/>
    </xf>
    <xf numFmtId="0" fontId="66" fillId="28" borderId="276" xfId="0" applyFont="1" applyFill="1" applyBorder="1" applyAlignment="1">
      <alignment horizontal="left" vertical="center" wrapText="1"/>
    </xf>
    <xf numFmtId="0" fontId="66" fillId="28" borderId="275" xfId="0" applyFont="1" applyFill="1" applyBorder="1" applyAlignment="1">
      <alignment horizontal="left" vertical="center" wrapText="1"/>
    </xf>
    <xf numFmtId="0" fontId="71" fillId="29" borderId="278" xfId="0" applyFont="1" applyFill="1" applyBorder="1" applyAlignment="1">
      <alignment horizontal="center" vertical="center" wrapText="1"/>
    </xf>
    <xf numFmtId="0" fontId="71" fillId="29" borderId="279" xfId="0" applyFont="1" applyFill="1" applyBorder="1" applyAlignment="1">
      <alignment horizontal="center" vertical="center" wrapText="1"/>
    </xf>
    <xf numFmtId="0" fontId="66" fillId="28" borderId="291" xfId="0" applyFont="1" applyFill="1" applyBorder="1" applyAlignment="1">
      <alignment horizontal="left" vertical="center" wrapText="1"/>
    </xf>
    <xf numFmtId="0" fontId="66" fillId="28" borderId="292" xfId="0" applyFont="1" applyFill="1" applyBorder="1" applyAlignment="1">
      <alignment horizontal="left" vertical="center" wrapText="1"/>
    </xf>
    <xf numFmtId="0" fontId="71" fillId="25" borderId="74" xfId="0" applyFont="1" applyFill="1" applyBorder="1" applyAlignment="1">
      <alignment horizontal="center" vertical="center" wrapText="1"/>
    </xf>
    <xf numFmtId="0" fontId="71" fillId="25" borderId="250" xfId="0" applyFont="1" applyFill="1" applyBorder="1" applyAlignment="1">
      <alignment horizontal="center" vertical="center" wrapText="1"/>
    </xf>
    <xf numFmtId="0" fontId="71" fillId="25" borderId="236" xfId="0" applyFont="1" applyFill="1" applyBorder="1" applyAlignment="1">
      <alignment horizontal="center" vertical="center" wrapText="1"/>
    </xf>
    <xf numFmtId="0" fontId="75" fillId="25" borderId="159" xfId="0" applyFont="1" applyFill="1" applyBorder="1" applyAlignment="1">
      <alignment horizontal="center" vertical="center" wrapText="1"/>
    </xf>
    <xf numFmtId="0" fontId="75" fillId="25" borderId="153" xfId="0" applyFont="1" applyFill="1" applyBorder="1" applyAlignment="1">
      <alignment horizontal="center" vertical="center" wrapText="1"/>
    </xf>
    <xf numFmtId="0" fontId="75" fillId="25" borderId="86" xfId="0" applyFont="1" applyFill="1" applyBorder="1" applyAlignment="1">
      <alignment horizontal="center" vertical="center" wrapText="1"/>
    </xf>
    <xf numFmtId="0" fontId="75" fillId="25" borderId="35" xfId="0" applyFont="1" applyFill="1" applyBorder="1" applyAlignment="1">
      <alignment horizontal="center" vertical="center" wrapText="1"/>
    </xf>
    <xf numFmtId="0" fontId="71" fillId="27" borderId="38" xfId="0" applyFont="1" applyFill="1" applyBorder="1" applyAlignment="1">
      <alignment horizontal="center" vertical="center" wrapText="1"/>
    </xf>
    <xf numFmtId="0" fontId="71" fillId="27" borderId="228" xfId="0" applyFont="1" applyFill="1" applyBorder="1" applyAlignment="1">
      <alignment horizontal="center" vertical="center" wrapText="1"/>
    </xf>
    <xf numFmtId="0" fontId="71" fillId="27" borderId="69" xfId="0" applyFont="1" applyFill="1" applyBorder="1" applyAlignment="1">
      <alignment horizontal="center" vertical="center" wrapText="1"/>
    </xf>
    <xf numFmtId="0" fontId="71" fillId="29" borderId="264" xfId="0" applyFont="1" applyFill="1" applyBorder="1" applyAlignment="1">
      <alignment horizontal="left" vertical="center" wrapText="1"/>
    </xf>
    <xf numFmtId="0" fontId="71" fillId="29" borderId="265" xfId="0" applyFont="1" applyFill="1" applyBorder="1" applyAlignment="1">
      <alignment horizontal="left" vertical="center" wrapText="1"/>
    </xf>
    <xf numFmtId="0" fontId="71" fillId="29" borderId="285" xfId="0" applyFont="1" applyFill="1" applyBorder="1" applyAlignment="1">
      <alignment horizontal="left" vertical="center" wrapText="1"/>
    </xf>
    <xf numFmtId="0" fontId="71" fillId="29" borderId="286" xfId="0" applyFont="1" applyFill="1" applyBorder="1" applyAlignment="1">
      <alignment horizontal="left" vertical="center" wrapText="1"/>
    </xf>
    <xf numFmtId="0" fontId="71" fillId="27" borderId="38" xfId="0" applyFont="1" applyFill="1" applyBorder="1" applyAlignment="1">
      <alignment horizontal="center" vertical="center"/>
    </xf>
    <xf numFmtId="0" fontId="71" fillId="27" borderId="228" xfId="0" applyFont="1" applyFill="1" applyBorder="1" applyAlignment="1">
      <alignment horizontal="center" vertical="center"/>
    </xf>
    <xf numFmtId="0" fontId="71" fillId="27" borderId="69" xfId="0" applyFont="1" applyFill="1" applyBorder="1" applyAlignment="1">
      <alignment horizontal="center" vertical="center"/>
    </xf>
    <xf numFmtId="0" fontId="71" fillId="25" borderId="38" xfId="0" applyFont="1" applyFill="1" applyBorder="1" applyAlignment="1">
      <alignment horizontal="center" vertical="center" wrapText="1"/>
    </xf>
    <xf numFmtId="0" fontId="71" fillId="25" borderId="92" xfId="0" applyFont="1" applyFill="1" applyBorder="1" applyAlignment="1">
      <alignment horizontal="center" vertical="center" wrapText="1"/>
    </xf>
    <xf numFmtId="0" fontId="66" fillId="26" borderId="257" xfId="0" applyFont="1" applyFill="1" applyBorder="1" applyAlignment="1">
      <alignment horizontal="center" vertical="center" wrapText="1"/>
    </xf>
    <xf numFmtId="0" fontId="66" fillId="26" borderId="254" xfId="0" applyFont="1" applyFill="1" applyBorder="1" applyAlignment="1">
      <alignment horizontal="center" vertical="center" wrapText="1"/>
    </xf>
    <xf numFmtId="0" fontId="71" fillId="25" borderId="76" xfId="0" applyFont="1" applyFill="1" applyBorder="1" applyAlignment="1">
      <alignment horizontal="center" vertical="center" wrapText="1"/>
    </xf>
    <xf numFmtId="0" fontId="71" fillId="25" borderId="155" xfId="0" applyFont="1" applyFill="1" applyBorder="1" applyAlignment="1">
      <alignment horizontal="center" vertical="center" wrapText="1"/>
    </xf>
    <xf numFmtId="0" fontId="66" fillId="26" borderId="37" xfId="0" applyFont="1" applyFill="1" applyBorder="1" applyAlignment="1">
      <alignment horizontal="center" vertical="center" wrapText="1"/>
    </xf>
    <xf numFmtId="0" fontId="66" fillId="26" borderId="132" xfId="0" applyFont="1" applyFill="1" applyBorder="1" applyAlignment="1">
      <alignment horizontal="center" vertical="center" wrapText="1"/>
    </xf>
    <xf numFmtId="0" fontId="71" fillId="25" borderId="75" xfId="0" applyFont="1" applyFill="1" applyBorder="1" applyAlignment="1">
      <alignment horizontal="center" vertical="center" wrapText="1"/>
    </xf>
    <xf numFmtId="0" fontId="66" fillId="26" borderId="258" xfId="0" applyFont="1" applyFill="1" applyBorder="1" applyAlignment="1">
      <alignment horizontal="center" vertical="center" wrapText="1"/>
    </xf>
    <xf numFmtId="0" fontId="66" fillId="26" borderId="259" xfId="0" applyFont="1" applyFill="1" applyBorder="1" applyAlignment="1">
      <alignment horizontal="center" vertical="center" wrapText="1"/>
    </xf>
    <xf numFmtId="0" fontId="71" fillId="27" borderId="1" xfId="0" applyFont="1" applyFill="1" applyBorder="1" applyAlignment="1">
      <alignment horizontal="center" vertical="center" wrapText="1"/>
    </xf>
    <xf numFmtId="0" fontId="71" fillId="27" borderId="241" xfId="0" applyFont="1" applyFill="1" applyBorder="1" applyAlignment="1">
      <alignment horizontal="center" vertical="center" wrapText="1"/>
    </xf>
    <xf numFmtId="0" fontId="71" fillId="25" borderId="228" xfId="0" applyFont="1" applyFill="1" applyBorder="1" applyAlignment="1">
      <alignment horizontal="center" vertical="center" wrapText="1"/>
    </xf>
    <xf numFmtId="0" fontId="71" fillId="25" borderId="69" xfId="0" applyFont="1" applyFill="1" applyBorder="1" applyAlignment="1">
      <alignment horizontal="center" vertical="center" wrapText="1"/>
    </xf>
    <xf numFmtId="0" fontId="71" fillId="25" borderId="34" xfId="0" applyFont="1" applyFill="1" applyBorder="1" applyAlignment="1">
      <alignment horizontal="center" vertical="center" wrapText="1"/>
    </xf>
    <xf numFmtId="0" fontId="71" fillId="25" borderId="0" xfId="0" applyFont="1" applyFill="1" applyAlignment="1">
      <alignment horizontal="center" vertical="center" wrapText="1"/>
    </xf>
    <xf numFmtId="0" fontId="71" fillId="25" borderId="6" xfId="0" applyFont="1" applyFill="1" applyBorder="1" applyAlignment="1">
      <alignment horizontal="center" vertical="center" wrapText="1"/>
    </xf>
    <xf numFmtId="0" fontId="71" fillId="25" borderId="39" xfId="0" applyFont="1" applyFill="1" applyBorder="1" applyAlignment="1">
      <alignment horizontal="left" vertical="center" wrapText="1"/>
    </xf>
    <xf numFmtId="0" fontId="71" fillId="25" borderId="252" xfId="0" applyFont="1" applyFill="1" applyBorder="1" applyAlignment="1">
      <alignment horizontal="left" vertical="center" wrapText="1"/>
    </xf>
    <xf numFmtId="0" fontId="71" fillId="25" borderId="253" xfId="0" applyFont="1" applyFill="1" applyBorder="1" applyAlignment="1">
      <alignment horizontal="center" vertical="center" wrapText="1"/>
    </xf>
    <xf numFmtId="0" fontId="71" fillId="25" borderId="153" xfId="0" applyFont="1" applyFill="1" applyBorder="1" applyAlignment="1">
      <alignment horizontal="center" vertical="center" wrapText="1"/>
    </xf>
    <xf numFmtId="0" fontId="71" fillId="25" borderId="35" xfId="0" applyFont="1" applyFill="1" applyBorder="1" applyAlignment="1">
      <alignment horizontal="center" vertical="center" wrapText="1"/>
    </xf>
    <xf numFmtId="0" fontId="71" fillId="27" borderId="235" xfId="0" applyFont="1" applyFill="1" applyBorder="1" applyAlignment="1">
      <alignment horizontal="center" vertical="center" wrapText="1"/>
    </xf>
    <xf numFmtId="0" fontId="71" fillId="27" borderId="250" xfId="0" applyFont="1" applyFill="1" applyBorder="1" applyAlignment="1">
      <alignment horizontal="center" vertical="center" wrapText="1"/>
    </xf>
    <xf numFmtId="0" fontId="71" fillId="27" borderId="236" xfId="0" applyFont="1" applyFill="1" applyBorder="1" applyAlignment="1">
      <alignment horizontal="center" vertical="center" wrapText="1"/>
    </xf>
    <xf numFmtId="0" fontId="71" fillId="27" borderId="76" xfId="0" applyFont="1" applyFill="1" applyBorder="1" applyAlignment="1">
      <alignment horizontal="center" vertical="center" wrapText="1"/>
    </xf>
    <xf numFmtId="0" fontId="71" fillId="27" borderId="165" xfId="0" applyFont="1" applyFill="1" applyBorder="1" applyAlignment="1">
      <alignment horizontal="center" vertical="center" wrapText="1"/>
    </xf>
    <xf numFmtId="0" fontId="71" fillId="25" borderId="77" xfId="0" applyFont="1" applyFill="1" applyBorder="1" applyAlignment="1">
      <alignment horizontal="center" vertical="center" wrapText="1"/>
    </xf>
    <xf numFmtId="0" fontId="71" fillId="25" borderId="136" xfId="0" applyFont="1" applyFill="1" applyBorder="1" applyAlignment="1">
      <alignment horizontal="center" vertical="center" wrapText="1"/>
    </xf>
    <xf numFmtId="0" fontId="71" fillId="25" borderId="255" xfId="0" applyFont="1" applyFill="1" applyBorder="1" applyAlignment="1">
      <alignment horizontal="center" vertical="center" wrapText="1"/>
    </xf>
    <xf numFmtId="0" fontId="71" fillId="25" borderId="71" xfId="0" applyFont="1" applyFill="1" applyBorder="1" applyAlignment="1">
      <alignment horizontal="center" vertical="center" wrapText="1"/>
    </xf>
    <xf numFmtId="0" fontId="71" fillId="25" borderId="73" xfId="0" applyFont="1" applyFill="1" applyBorder="1" applyAlignment="1">
      <alignment horizontal="center" vertical="center" wrapText="1"/>
    </xf>
    <xf numFmtId="0" fontId="71" fillId="25" borderId="256" xfId="0" applyFont="1" applyFill="1" applyBorder="1" applyAlignment="1">
      <alignment horizontal="center" vertical="center" wrapText="1"/>
    </xf>
    <xf numFmtId="0" fontId="76" fillId="27" borderId="38" xfId="0" applyFont="1" applyFill="1" applyBorder="1" applyAlignment="1">
      <alignment horizontal="center" vertical="center" wrapText="1"/>
    </xf>
    <xf numFmtId="0" fontId="76" fillId="27" borderId="228" xfId="0" applyFont="1" applyFill="1" applyBorder="1" applyAlignment="1">
      <alignment horizontal="center" vertical="center" wrapText="1"/>
    </xf>
    <xf numFmtId="0" fontId="76" fillId="27" borderId="69" xfId="0" applyFont="1" applyFill="1" applyBorder="1" applyAlignment="1">
      <alignment horizontal="center" vertical="center" wrapText="1"/>
    </xf>
    <xf numFmtId="0" fontId="71" fillId="25" borderId="43" xfId="0" applyFont="1" applyFill="1" applyBorder="1" applyAlignment="1">
      <alignment horizontal="center" vertical="center" wrapText="1"/>
    </xf>
    <xf numFmtId="0" fontId="71" fillId="25" borderId="237" xfId="0" applyFont="1" applyFill="1" applyBorder="1" applyAlignment="1">
      <alignment horizontal="center" vertical="center" wrapText="1"/>
    </xf>
    <xf numFmtId="0" fontId="71" fillId="25" borderId="238" xfId="0" applyFont="1" applyFill="1" applyBorder="1" applyAlignment="1">
      <alignment horizontal="center" vertical="center" wrapText="1"/>
    </xf>
    <xf numFmtId="0" fontId="76" fillId="27" borderId="254" xfId="0" applyFont="1" applyFill="1" applyBorder="1" applyAlignment="1">
      <alignment horizontal="center" vertical="center" wrapText="1"/>
    </xf>
    <xf numFmtId="0" fontId="76" fillId="27" borderId="70" xfId="0" applyFont="1" applyFill="1" applyBorder="1" applyAlignment="1">
      <alignment horizontal="center" vertical="center" wrapText="1"/>
    </xf>
    <xf numFmtId="0" fontId="71" fillId="27" borderId="2" xfId="0" applyFont="1" applyFill="1" applyBorder="1" applyAlignment="1">
      <alignment horizontal="center" vertical="center" wrapText="1"/>
    </xf>
    <xf numFmtId="0" fontId="71" fillId="27" borderId="242" xfId="0" applyFont="1" applyFill="1" applyBorder="1" applyAlignment="1">
      <alignment horizontal="center" vertical="center" wrapText="1"/>
    </xf>
    <xf numFmtId="0" fontId="71" fillId="27" borderId="243" xfId="0" applyFont="1" applyFill="1" applyBorder="1" applyAlignment="1">
      <alignment horizontal="center" vertical="center" wrapText="1"/>
    </xf>
    <xf numFmtId="0" fontId="71" fillId="25" borderId="0" xfId="0" applyFont="1" applyFill="1" applyAlignment="1">
      <alignment horizontal="left" vertical="center" wrapText="1"/>
    </xf>
    <xf numFmtId="0" fontId="71" fillId="25" borderId="6" xfId="0" applyFont="1" applyFill="1" applyBorder="1" applyAlignment="1">
      <alignment horizontal="left" vertical="center" wrapText="1"/>
    </xf>
    <xf numFmtId="0" fontId="66" fillId="26" borderId="47" xfId="0" applyFont="1" applyFill="1" applyBorder="1" applyAlignment="1">
      <alignment vertical="center" wrapText="1"/>
    </xf>
    <xf numFmtId="0" fontId="66" fillId="26" borderId="6" xfId="0" applyFont="1" applyFill="1" applyBorder="1" applyAlignment="1">
      <alignment vertical="center" wrapText="1"/>
    </xf>
    <xf numFmtId="0" fontId="66" fillId="26" borderId="37" xfId="0" applyFont="1" applyFill="1" applyBorder="1" applyAlignment="1">
      <alignment vertical="center" wrapText="1"/>
    </xf>
    <xf numFmtId="0" fontId="66" fillId="26" borderId="234" xfId="0" applyFont="1" applyFill="1" applyBorder="1" applyAlignment="1">
      <alignment vertical="center" wrapText="1"/>
    </xf>
    <xf numFmtId="0" fontId="66" fillId="26" borderId="235" xfId="0" applyFont="1" applyFill="1" applyBorder="1" applyAlignment="1">
      <alignment vertical="center" wrapText="1"/>
    </xf>
    <xf numFmtId="0" fontId="66" fillId="26" borderId="236" xfId="0" applyFont="1" applyFill="1" applyBorder="1" applyAlignment="1">
      <alignment vertical="center" wrapText="1"/>
    </xf>
    <xf numFmtId="0" fontId="66" fillId="26" borderId="239" xfId="0" applyFont="1" applyFill="1" applyBorder="1" applyAlignment="1">
      <alignment vertical="center" wrapText="1"/>
    </xf>
    <xf numFmtId="0" fontId="66" fillId="26" borderId="240" xfId="0" applyFont="1" applyFill="1" applyBorder="1" applyAlignment="1">
      <alignment vertical="center" wrapText="1"/>
    </xf>
    <xf numFmtId="0" fontId="6" fillId="0" borderId="36" xfId="0" applyFont="1" applyBorder="1" applyAlignment="1">
      <alignment horizontal="center" vertical="center" wrapText="1"/>
    </xf>
    <xf numFmtId="0" fontId="76" fillId="27" borderId="237" xfId="0" applyFont="1" applyFill="1" applyBorder="1" applyAlignment="1">
      <alignment horizontal="center" vertical="center" wrapText="1"/>
    </xf>
    <xf numFmtId="0" fontId="76" fillId="27" borderId="251" xfId="0" applyFont="1" applyFill="1" applyBorder="1" applyAlignment="1">
      <alignment horizontal="center" vertical="center" wrapText="1"/>
    </xf>
    <xf numFmtId="0" fontId="76" fillId="27" borderId="240" xfId="0" applyFont="1" applyFill="1" applyBorder="1" applyAlignment="1">
      <alignment horizontal="center" vertical="center" wrapText="1"/>
    </xf>
    <xf numFmtId="0" fontId="66" fillId="25" borderId="239" xfId="0" applyFont="1" applyFill="1" applyBorder="1" applyAlignment="1">
      <alignment vertical="center"/>
    </xf>
    <xf numFmtId="0" fontId="66" fillId="25" borderId="240" xfId="0" applyFont="1" applyFill="1" applyBorder="1" applyAlignment="1">
      <alignment vertical="center"/>
    </xf>
    <xf numFmtId="0" fontId="66" fillId="19" borderId="120" xfId="0" applyFont="1" applyFill="1" applyBorder="1" applyAlignment="1">
      <alignment horizontal="center" vertical="center" wrapText="1"/>
    </xf>
    <xf numFmtId="0" fontId="66" fillId="19" borderId="120" xfId="0" applyFont="1" applyFill="1" applyBorder="1" applyAlignment="1">
      <alignment horizontal="center" vertical="center"/>
    </xf>
    <xf numFmtId="0" fontId="68" fillId="19" borderId="120" xfId="0" applyFont="1" applyFill="1" applyBorder="1" applyAlignment="1">
      <alignment horizontal="center" vertical="center" wrapText="1"/>
    </xf>
    <xf numFmtId="0" fontId="68" fillId="19" borderId="120" xfId="0" applyFont="1" applyFill="1" applyBorder="1" applyAlignment="1">
      <alignment horizontal="center" vertical="center"/>
    </xf>
    <xf numFmtId="0" fontId="13" fillId="33" borderId="120" xfId="0" applyFont="1" applyFill="1" applyBorder="1" applyAlignment="1" applyProtection="1">
      <alignment horizontal="center" vertical="center" wrapText="1"/>
      <protection locked="0"/>
    </xf>
    <xf numFmtId="164" fontId="10" fillId="6" borderId="124" xfId="0" applyNumberFormat="1" applyFont="1" applyFill="1" applyBorder="1" applyAlignment="1" applyProtection="1">
      <alignment horizontal="left" vertical="top" wrapText="1"/>
      <protection locked="0"/>
    </xf>
    <xf numFmtId="0" fontId="14" fillId="0" borderId="0" xfId="0" applyFont="1" applyAlignment="1">
      <alignment horizontal="center" vertical="center" wrapText="1"/>
    </xf>
    <xf numFmtId="0" fontId="13" fillId="33" borderId="229" xfId="0" applyFont="1" applyFill="1" applyBorder="1" applyAlignment="1" applyProtection="1">
      <alignment horizontal="center" vertical="center" wrapText="1"/>
      <protection locked="0"/>
    </xf>
    <xf numFmtId="0" fontId="13" fillId="33" borderId="227" xfId="0" applyFont="1" applyFill="1" applyBorder="1" applyAlignment="1" applyProtection="1">
      <alignment horizontal="center" vertical="center" wrapText="1"/>
      <protection locked="0"/>
    </xf>
    <xf numFmtId="0" fontId="13" fillId="33" borderId="226" xfId="0" applyFont="1" applyFill="1" applyBorder="1" applyAlignment="1" applyProtection="1">
      <alignment horizontal="center" vertical="center" wrapText="1"/>
      <protection locked="0"/>
    </xf>
    <xf numFmtId="0" fontId="13" fillId="33" borderId="301" xfId="0" applyFont="1" applyFill="1" applyBorder="1" applyAlignment="1" applyProtection="1">
      <alignment horizontal="center" vertical="center" wrapText="1"/>
      <protection locked="0"/>
    </xf>
    <xf numFmtId="0" fontId="13" fillId="33" borderId="302" xfId="0" applyFont="1" applyFill="1" applyBorder="1" applyAlignment="1" applyProtection="1">
      <alignment horizontal="center" vertical="center" wrapText="1"/>
      <protection locked="0"/>
    </xf>
    <xf numFmtId="0" fontId="13" fillId="33" borderId="303" xfId="0" applyFont="1" applyFill="1" applyBorder="1" applyAlignment="1" applyProtection="1">
      <alignment horizontal="center" vertical="center" wrapText="1"/>
      <protection locked="0"/>
    </xf>
    <xf numFmtId="0" fontId="66" fillId="23" borderId="231" xfId="0" applyFont="1" applyFill="1" applyBorder="1" applyAlignment="1">
      <alignment horizontal="center" vertical="center"/>
    </xf>
    <xf numFmtId="0" fontId="66" fillId="23" borderId="232" xfId="0" applyFont="1" applyFill="1" applyBorder="1" applyAlignment="1">
      <alignment horizontal="center" vertical="center"/>
    </xf>
    <xf numFmtId="0" fontId="66" fillId="23" borderId="233" xfId="0" applyFont="1" applyFill="1" applyBorder="1" applyAlignment="1">
      <alignment horizontal="center" vertical="center"/>
    </xf>
    <xf numFmtId="0" fontId="66" fillId="22" borderId="231" xfId="0" applyFont="1" applyFill="1" applyBorder="1" applyAlignment="1">
      <alignment horizontal="center" vertical="center"/>
    </xf>
    <xf numFmtId="0" fontId="66" fillId="22" borderId="232" xfId="0" applyFont="1" applyFill="1" applyBorder="1" applyAlignment="1">
      <alignment horizontal="center" vertical="center"/>
    </xf>
    <xf numFmtId="0" fontId="66" fillId="22" borderId="233" xfId="0" applyFont="1" applyFill="1" applyBorder="1" applyAlignment="1">
      <alignment horizontal="center" vertical="center"/>
    </xf>
    <xf numFmtId="0" fontId="66" fillId="21" borderId="231" xfId="0" applyFont="1" applyFill="1" applyBorder="1" applyAlignment="1">
      <alignment horizontal="center" vertical="center"/>
    </xf>
    <xf numFmtId="0" fontId="66" fillId="21" borderId="232" xfId="0" applyFont="1" applyFill="1" applyBorder="1" applyAlignment="1">
      <alignment horizontal="center" vertical="center"/>
    </xf>
    <xf numFmtId="0" fontId="66" fillId="21" borderId="233" xfId="0" applyFont="1" applyFill="1" applyBorder="1" applyAlignment="1">
      <alignment horizontal="center" vertical="center"/>
    </xf>
    <xf numFmtId="0" fontId="11" fillId="0" borderId="119" xfId="0" applyFont="1" applyBorder="1" applyAlignment="1">
      <alignment horizontal="left" vertical="center" wrapText="1"/>
    </xf>
    <xf numFmtId="0" fontId="65" fillId="19" borderId="120" xfId="0" applyFont="1" applyFill="1" applyBorder="1" applyAlignment="1">
      <alignment horizontal="center" vertical="center" wrapText="1"/>
    </xf>
    <xf numFmtId="0" fontId="65" fillId="19" borderId="120" xfId="0" applyFont="1" applyFill="1" applyBorder="1" applyAlignment="1">
      <alignment horizontal="center" vertical="center"/>
    </xf>
    <xf numFmtId="164" fontId="67" fillId="20" borderId="229" xfId="0" applyNumberFormat="1" applyFont="1" applyFill="1" applyBorder="1" applyAlignment="1" applyProtection="1">
      <alignment horizontal="center" vertical="center"/>
      <protection locked="0"/>
    </xf>
    <xf numFmtId="164" fontId="67" fillId="20" borderId="227" xfId="0" applyNumberFormat="1" applyFont="1" applyFill="1" applyBorder="1" applyAlignment="1" applyProtection="1">
      <alignment horizontal="center" vertical="center"/>
      <protection locked="0"/>
    </xf>
    <xf numFmtId="164" fontId="67" fillId="20" borderId="226" xfId="0" applyNumberFormat="1" applyFont="1" applyFill="1" applyBorder="1" applyAlignment="1" applyProtection="1">
      <alignment horizontal="center" vertical="center"/>
      <protection locked="0"/>
    </xf>
    <xf numFmtId="0" fontId="65" fillId="19" borderId="121" xfId="0" applyFont="1" applyFill="1" applyBorder="1" applyAlignment="1">
      <alignment horizontal="center" vertical="center"/>
    </xf>
    <xf numFmtId="0" fontId="65" fillId="19" borderId="230" xfId="0" applyFont="1" applyFill="1" applyBorder="1" applyAlignment="1">
      <alignment horizontal="center" vertical="center"/>
    </xf>
    <xf numFmtId="0" fontId="65" fillId="19" borderId="224" xfId="0" applyFont="1" applyFill="1" applyBorder="1" applyAlignment="1">
      <alignment horizontal="center" vertical="center"/>
    </xf>
    <xf numFmtId="0" fontId="65" fillId="19" borderId="225" xfId="0" applyFont="1" applyFill="1" applyBorder="1" applyAlignment="1">
      <alignment horizontal="center" vertical="center"/>
    </xf>
    <xf numFmtId="0" fontId="4" fillId="3" borderId="35" xfId="0" applyFont="1" applyFill="1" applyBorder="1" applyAlignment="1">
      <alignment horizontal="center" vertical="center" wrapText="1"/>
    </xf>
    <xf numFmtId="0" fontId="71" fillId="25" borderId="159" xfId="0" applyFont="1" applyFill="1" applyBorder="1" applyAlignment="1">
      <alignment horizontal="center" vertical="center" wrapText="1"/>
    </xf>
    <xf numFmtId="0" fontId="71" fillId="25" borderId="86" xfId="0" applyFont="1" applyFill="1" applyBorder="1" applyAlignment="1">
      <alignment horizontal="center" vertical="center" wrapText="1"/>
    </xf>
    <xf numFmtId="0" fontId="80" fillId="0" borderId="77" xfId="0" applyFont="1" applyBorder="1" applyAlignment="1">
      <alignment horizontal="center" vertical="center" wrapText="1"/>
    </xf>
    <xf numFmtId="0" fontId="81" fillId="0" borderId="136" xfId="0" applyFont="1" applyBorder="1" applyAlignment="1">
      <alignment horizontal="center" vertical="center" wrapText="1"/>
    </xf>
    <xf numFmtId="0" fontId="71" fillId="26" borderId="136" xfId="0" applyFont="1" applyFill="1" applyBorder="1" applyAlignment="1">
      <alignment horizontal="right" vertical="center" wrapText="1"/>
    </xf>
    <xf numFmtId="0" fontId="71" fillId="26" borderId="146" xfId="0" applyFont="1" applyFill="1" applyBorder="1" applyAlignment="1">
      <alignment horizontal="right" vertical="center" wrapText="1"/>
    </xf>
    <xf numFmtId="0" fontId="67" fillId="20" borderId="79" xfId="0" applyFont="1" applyFill="1" applyBorder="1" applyAlignment="1" applyProtection="1">
      <alignment horizontal="center" vertical="center" wrapText="1"/>
      <protection locked="0"/>
    </xf>
    <xf numFmtId="0" fontId="67" fillId="20" borderId="149" xfId="0" applyFont="1" applyFill="1" applyBorder="1" applyAlignment="1" applyProtection="1">
      <alignment horizontal="center" vertical="center" wrapText="1"/>
      <protection locked="0"/>
    </xf>
    <xf numFmtId="164" fontId="67" fillId="20" borderId="148" xfId="0" applyNumberFormat="1" applyFont="1" applyFill="1" applyBorder="1" applyAlignment="1" applyProtection="1">
      <alignment horizontal="center" vertical="center" wrapText="1"/>
      <protection locked="0"/>
    </xf>
    <xf numFmtId="164" fontId="67" fillId="20" borderId="127" xfId="0" applyNumberFormat="1" applyFont="1" applyFill="1" applyBorder="1" applyAlignment="1" applyProtection="1">
      <alignment horizontal="center" vertical="center" wrapText="1"/>
      <protection locked="0"/>
    </xf>
    <xf numFmtId="0" fontId="71" fillId="25" borderId="128" xfId="0" applyFont="1" applyFill="1" applyBorder="1" applyAlignment="1">
      <alignment horizontal="left" vertical="center" wrapText="1"/>
    </xf>
    <xf numFmtId="0" fontId="71" fillId="25" borderId="72" xfId="0" applyFont="1" applyFill="1" applyBorder="1" applyAlignment="1">
      <alignment horizontal="left" vertical="center" wrapText="1"/>
    </xf>
    <xf numFmtId="0" fontId="12" fillId="0" borderId="0" xfId="0" applyFont="1" applyAlignment="1">
      <alignment horizontal="left" vertical="center" wrapText="1"/>
    </xf>
    <xf numFmtId="0" fontId="71" fillId="25" borderId="164" xfId="0" applyFont="1" applyFill="1" applyBorder="1" applyAlignment="1">
      <alignment horizontal="center" vertical="center" wrapText="1"/>
    </xf>
    <xf numFmtId="0" fontId="71" fillId="25" borderId="98" xfId="0" applyFont="1" applyFill="1" applyBorder="1" applyAlignment="1">
      <alignment horizontal="center" vertical="center" wrapText="1"/>
    </xf>
    <xf numFmtId="0" fontId="71" fillId="25" borderId="128" xfId="0" applyFont="1" applyFill="1" applyBorder="1" applyAlignment="1">
      <alignment horizontal="center" vertical="center" wrapText="1"/>
    </xf>
    <xf numFmtId="0" fontId="71" fillId="25" borderId="72" xfId="0" applyFont="1" applyFill="1" applyBorder="1" applyAlignment="1">
      <alignment horizontal="center" vertical="center" wrapText="1"/>
    </xf>
    <xf numFmtId="0" fontId="71" fillId="25" borderId="83" xfId="0" applyFont="1" applyFill="1" applyBorder="1" applyAlignment="1">
      <alignment horizontal="center" vertical="center" wrapText="1"/>
    </xf>
    <xf numFmtId="0" fontId="71" fillId="25" borderId="130" xfId="0" applyFont="1" applyFill="1" applyBorder="1" applyAlignment="1">
      <alignment horizontal="center" vertical="center" wrapText="1"/>
    </xf>
    <xf numFmtId="0" fontId="80" fillId="0" borderId="89" xfId="0" applyFont="1" applyBorder="1" applyAlignment="1">
      <alignment horizontal="center" vertical="center" wrapText="1"/>
    </xf>
    <xf numFmtId="0" fontId="81" fillId="0" borderId="146" xfId="0" applyFont="1" applyBorder="1" applyAlignment="1">
      <alignment horizontal="center" vertical="center" wrapText="1"/>
    </xf>
    <xf numFmtId="0" fontId="71" fillId="25" borderId="125" xfId="0" applyFont="1" applyFill="1" applyBorder="1" applyAlignment="1">
      <alignment horizontal="center" vertical="center" wrapText="1"/>
    </xf>
    <xf numFmtId="0" fontId="71" fillId="25" borderId="131" xfId="0" applyFont="1" applyFill="1" applyBorder="1" applyAlignment="1">
      <alignment horizontal="center" vertical="center" wrapText="1"/>
    </xf>
    <xf numFmtId="0" fontId="71" fillId="25" borderId="143" xfId="0" applyFont="1" applyFill="1" applyBorder="1" applyAlignment="1">
      <alignment horizontal="center" vertical="center" wrapText="1"/>
    </xf>
    <xf numFmtId="0" fontId="67" fillId="20" borderId="140" xfId="0" applyFont="1" applyFill="1" applyBorder="1" applyAlignment="1" applyProtection="1">
      <alignment horizontal="center" vertical="center" wrapText="1"/>
      <protection locked="0"/>
    </xf>
    <xf numFmtId="0" fontId="67" fillId="20" borderId="153" xfId="0" applyFont="1" applyFill="1" applyBorder="1" applyAlignment="1" applyProtection="1">
      <alignment horizontal="center" vertical="center" wrapText="1"/>
      <protection locked="0"/>
    </xf>
    <xf numFmtId="164" fontId="67" fillId="20" borderId="141" xfId="0" applyNumberFormat="1" applyFont="1" applyFill="1" applyBorder="1" applyAlignment="1" applyProtection="1">
      <alignment horizontal="center" vertical="center" wrapText="1"/>
      <protection locked="0"/>
    </xf>
    <xf numFmtId="0" fontId="81" fillId="0" borderId="77" xfId="0" applyFont="1" applyBorder="1" applyAlignment="1">
      <alignment horizontal="center" vertical="center" wrapText="1"/>
    </xf>
    <xf numFmtId="0" fontId="4" fillId="4" borderId="136" xfId="0" applyFont="1" applyFill="1" applyBorder="1" applyAlignment="1">
      <alignment horizontal="right" vertical="center" wrapText="1"/>
    </xf>
    <xf numFmtId="0" fontId="13" fillId="6" borderId="125" xfId="0" applyFont="1" applyFill="1" applyBorder="1" applyAlignment="1" applyProtection="1">
      <alignment horizontal="center" vertical="center" wrapText="1"/>
      <protection locked="0"/>
    </xf>
    <xf numFmtId="0" fontId="4" fillId="3" borderId="79" xfId="0" applyFont="1" applyFill="1" applyBorder="1" applyAlignment="1">
      <alignment horizontal="center" vertical="center" wrapText="1"/>
    </xf>
    <xf numFmtId="164" fontId="23" fillId="6" borderId="131" xfId="0" applyNumberFormat="1" applyFont="1" applyFill="1" applyBorder="1" applyAlignment="1" applyProtection="1">
      <alignment horizontal="center" vertical="center" wrapText="1"/>
      <protection locked="0"/>
    </xf>
    <xf numFmtId="0" fontId="4" fillId="3" borderId="128" xfId="0" applyFont="1" applyFill="1" applyBorder="1" applyAlignment="1">
      <alignment horizontal="left" vertical="center" wrapText="1"/>
    </xf>
    <xf numFmtId="0" fontId="71" fillId="25" borderId="304" xfId="0" applyFont="1" applyFill="1" applyBorder="1" applyAlignment="1">
      <alignment horizontal="left" vertical="center" wrapText="1"/>
    </xf>
    <xf numFmtId="0" fontId="71" fillId="25" borderId="133" xfId="0" applyFont="1" applyFill="1" applyBorder="1" applyAlignment="1">
      <alignment horizontal="left" vertical="center" wrapText="1"/>
    </xf>
    <xf numFmtId="0" fontId="20" fillId="0" borderId="77" xfId="0" applyFont="1" applyBorder="1" applyAlignment="1">
      <alignment horizontal="center" vertical="center" wrapText="1"/>
    </xf>
    <xf numFmtId="0" fontId="71" fillId="25" borderId="79" xfId="0" applyFont="1" applyFill="1" applyBorder="1" applyAlignment="1">
      <alignment horizontal="center" vertical="center" wrapText="1"/>
    </xf>
    <xf numFmtId="0" fontId="71" fillId="25" borderId="148" xfId="0" applyFont="1" applyFill="1" applyBorder="1" applyAlignment="1">
      <alignment horizontal="center" vertical="center" wrapText="1"/>
    </xf>
    <xf numFmtId="164" fontId="84" fillId="20" borderId="79" xfId="0" applyNumberFormat="1" applyFont="1" applyFill="1" applyBorder="1" applyAlignment="1" applyProtection="1">
      <alignment horizontal="center" vertical="center" wrapText="1"/>
      <protection locked="0"/>
    </xf>
    <xf numFmtId="164" fontId="84" fillId="20" borderId="127" xfId="0" applyNumberFormat="1" applyFont="1" applyFill="1" applyBorder="1" applyAlignment="1" applyProtection="1">
      <alignment horizontal="center" vertical="center" wrapText="1"/>
      <protection locked="0"/>
    </xf>
    <xf numFmtId="0" fontId="81" fillId="0" borderId="139" xfId="0" applyFont="1" applyBorder="1" applyAlignment="1">
      <alignment horizontal="center" vertical="center" wrapText="1"/>
    </xf>
    <xf numFmtId="0" fontId="13" fillId="8" borderId="98" xfId="0" applyFont="1" applyFill="1" applyBorder="1" applyAlignment="1" applyProtection="1">
      <alignment horizontal="center" vertical="center" wrapText="1"/>
      <protection locked="0"/>
    </xf>
    <xf numFmtId="0" fontId="80" fillId="0" borderId="136" xfId="0" applyFont="1" applyBorder="1" applyAlignment="1">
      <alignment horizontal="center" vertical="center" wrapText="1"/>
    </xf>
    <xf numFmtId="0" fontId="71" fillId="26" borderId="139" xfId="0" applyFont="1" applyFill="1" applyBorder="1" applyAlignment="1">
      <alignment horizontal="right" vertical="center" wrapText="1"/>
    </xf>
    <xf numFmtId="0" fontId="13" fillId="8" borderId="133" xfId="0" applyFont="1" applyFill="1" applyBorder="1" applyAlignment="1" applyProtection="1">
      <alignment horizontal="center" vertical="center" wrapText="1"/>
      <protection locked="0"/>
    </xf>
    <xf numFmtId="0" fontId="13" fillId="8" borderId="134" xfId="0" applyFont="1" applyFill="1" applyBorder="1" applyAlignment="1" applyProtection="1">
      <alignment horizontal="center" vertical="center" wrapText="1"/>
      <protection locked="0"/>
    </xf>
    <xf numFmtId="0" fontId="71" fillId="25" borderId="9" xfId="0" applyFont="1" applyFill="1" applyBorder="1" applyAlignment="1">
      <alignment horizontal="right" vertical="center" wrapText="1"/>
    </xf>
    <xf numFmtId="0" fontId="71" fillId="25" borderId="148" xfId="0" applyFont="1" applyFill="1" applyBorder="1" applyAlignment="1">
      <alignment horizontal="right" vertical="center" wrapText="1"/>
    </xf>
    <xf numFmtId="0" fontId="13" fillId="8" borderId="125" xfId="0" applyFont="1" applyFill="1" applyBorder="1" applyAlignment="1" applyProtection="1">
      <alignment horizontal="center" vertical="center" wrapText="1"/>
      <protection locked="0"/>
    </xf>
    <xf numFmtId="0" fontId="71" fillId="25" borderId="21" xfId="0" applyFont="1" applyFill="1" applyBorder="1" applyAlignment="1">
      <alignment horizontal="left" vertical="center" wrapText="1"/>
    </xf>
    <xf numFmtId="0" fontId="71" fillId="25" borderId="129" xfId="0" applyFont="1" applyFill="1" applyBorder="1" applyAlignment="1">
      <alignment horizontal="left" vertical="center" wrapText="1"/>
    </xf>
    <xf numFmtId="0" fontId="71" fillId="25" borderId="91" xfId="0" applyFont="1" applyFill="1" applyBorder="1" applyAlignment="1">
      <alignment horizontal="center" vertical="center" wrapText="1"/>
    </xf>
    <xf numFmtId="0" fontId="71" fillId="25" borderId="129" xfId="0" applyFont="1" applyFill="1" applyBorder="1" applyAlignment="1">
      <alignment horizontal="center" vertical="center" wrapText="1"/>
    </xf>
    <xf numFmtId="0" fontId="67" fillId="20" borderId="148" xfId="0" applyFont="1" applyFill="1" applyBorder="1" applyAlignment="1" applyProtection="1">
      <alignment horizontal="left" vertical="center" wrapText="1"/>
      <protection locked="0"/>
    </xf>
    <xf numFmtId="0" fontId="67" fillId="20" borderId="149" xfId="0" applyFont="1" applyFill="1" applyBorder="1" applyAlignment="1" applyProtection="1">
      <alignment horizontal="left" vertical="center" wrapText="1"/>
      <protection locked="0"/>
    </xf>
    <xf numFmtId="0" fontId="67" fillId="20" borderId="148" xfId="0" applyFont="1" applyFill="1" applyBorder="1" applyAlignment="1" applyProtection="1">
      <alignment horizontal="center" vertical="center" wrapText="1"/>
      <protection locked="0"/>
    </xf>
    <xf numFmtId="0" fontId="67" fillId="20" borderId="127" xfId="0" applyFont="1" applyFill="1" applyBorder="1" applyAlignment="1" applyProtection="1">
      <alignment horizontal="center" vertical="center" wrapText="1"/>
      <protection locked="0"/>
    </xf>
    <xf numFmtId="0" fontId="77" fillId="26" borderId="126" xfId="0" applyFont="1" applyFill="1" applyBorder="1" applyAlignment="1">
      <alignment horizontal="left" vertical="center" wrapText="1"/>
    </xf>
    <xf numFmtId="0" fontId="77" fillId="26" borderId="46" xfId="0" applyFont="1" applyFill="1" applyBorder="1" applyAlignment="1">
      <alignment horizontal="left" vertical="center" wrapText="1"/>
    </xf>
    <xf numFmtId="0" fontId="77" fillId="26" borderId="156" xfId="0" applyFont="1" applyFill="1" applyBorder="1" applyAlignment="1">
      <alignment horizontal="left" vertical="center" wrapText="1"/>
    </xf>
    <xf numFmtId="164" fontId="13" fillId="6" borderId="161" xfId="0" applyNumberFormat="1" applyFont="1" applyFill="1" applyBorder="1" applyAlignment="1" applyProtection="1">
      <alignment horizontal="center" vertical="top" wrapText="1"/>
      <protection locked="0"/>
    </xf>
    <xf numFmtId="0" fontId="77" fillId="26" borderId="46" xfId="0" applyFont="1" applyFill="1" applyBorder="1" applyAlignment="1">
      <alignment horizontal="center" vertical="center" wrapText="1"/>
    </xf>
    <xf numFmtId="0" fontId="77" fillId="26" borderId="156" xfId="0" applyFont="1" applyFill="1" applyBorder="1" applyAlignment="1">
      <alignment horizontal="center" vertical="center" wrapText="1"/>
    </xf>
    <xf numFmtId="164" fontId="13" fillId="6" borderId="157" xfId="0" applyNumberFormat="1" applyFont="1" applyFill="1" applyBorder="1" applyAlignment="1" applyProtection="1">
      <alignment horizontal="center" vertical="top" wrapText="1"/>
      <protection locked="0"/>
    </xf>
    <xf numFmtId="0" fontId="16" fillId="8" borderId="72" xfId="0" applyFont="1" applyFill="1" applyBorder="1" applyAlignment="1" applyProtection="1">
      <alignment horizontal="center" vertical="center" wrapText="1"/>
      <protection locked="0"/>
    </xf>
    <xf numFmtId="0" fontId="16" fillId="8" borderId="130" xfId="0" applyFont="1" applyFill="1" applyBorder="1" applyAlignment="1" applyProtection="1">
      <alignment horizontal="center" vertical="center" wrapText="1"/>
      <protection locked="0"/>
    </xf>
    <xf numFmtId="0" fontId="77" fillId="26" borderId="72" xfId="0" applyFont="1" applyFill="1" applyBorder="1" applyAlignment="1">
      <alignment horizontal="left" vertical="center" wrapText="1"/>
    </xf>
    <xf numFmtId="164" fontId="19" fillId="8" borderId="72" xfId="0" applyNumberFormat="1" applyFont="1" applyFill="1" applyBorder="1" applyAlignment="1" applyProtection="1">
      <alignment horizontal="center" vertical="center" wrapText="1"/>
      <protection locked="0"/>
    </xf>
    <xf numFmtId="0" fontId="71" fillId="25" borderId="125" xfId="0" applyFont="1" applyFill="1" applyBorder="1" applyAlignment="1">
      <alignment horizontal="right" vertical="center" wrapText="1"/>
    </xf>
    <xf numFmtId="164" fontId="86" fillId="20" borderId="79" xfId="0" applyNumberFormat="1" applyFont="1" applyFill="1" applyBorder="1" applyAlignment="1" applyProtection="1">
      <alignment horizontal="left" vertical="center" wrapText="1"/>
      <protection locked="0"/>
    </xf>
    <xf numFmtId="164" fontId="86" fillId="20" borderId="148" xfId="0" applyNumberFormat="1" applyFont="1" applyFill="1" applyBorder="1" applyAlignment="1" applyProtection="1">
      <alignment horizontal="left" vertical="center" wrapText="1"/>
      <protection locked="0"/>
    </xf>
    <xf numFmtId="164" fontId="86" fillId="20" borderId="127" xfId="0" applyNumberFormat="1" applyFont="1" applyFill="1" applyBorder="1" applyAlignment="1" applyProtection="1">
      <alignment horizontal="left" vertical="center" wrapText="1"/>
      <protection locked="0"/>
    </xf>
    <xf numFmtId="0" fontId="71" fillId="25" borderId="141" xfId="0" applyFont="1" applyFill="1" applyBorder="1" applyAlignment="1">
      <alignment horizontal="center" vertical="center" wrapText="1"/>
    </xf>
    <xf numFmtId="0" fontId="65" fillId="25" borderId="73" xfId="0" applyFont="1" applyFill="1" applyBorder="1" applyAlignment="1">
      <alignment horizontal="center" vertical="center" wrapText="1"/>
    </xf>
    <xf numFmtId="0" fontId="65" fillId="25" borderId="71" xfId="0" applyFont="1" applyFill="1" applyBorder="1" applyAlignment="1">
      <alignment horizontal="center" vertical="center" wrapText="1"/>
    </xf>
    <xf numFmtId="164" fontId="19" fillId="6" borderId="157" xfId="0" applyNumberFormat="1" applyFont="1" applyFill="1" applyBorder="1" applyAlignment="1" applyProtection="1">
      <alignment horizontal="center" vertical="top" wrapText="1"/>
      <protection locked="0"/>
    </xf>
    <xf numFmtId="0" fontId="65" fillId="25" borderId="37" xfId="0" applyFont="1" applyFill="1" applyBorder="1" applyAlignment="1">
      <alignment horizontal="center" vertical="center" wrapText="1"/>
    </xf>
    <xf numFmtId="0" fontId="65" fillId="25" borderId="154" xfId="0" applyFont="1" applyFill="1" applyBorder="1" applyAlignment="1">
      <alignment horizontal="center" vertical="center" wrapText="1"/>
    </xf>
    <xf numFmtId="0" fontId="71" fillId="25" borderId="37" xfId="0" applyFont="1" applyFill="1" applyBorder="1" applyAlignment="1">
      <alignment horizontal="center" vertical="center" wrapText="1"/>
    </xf>
    <xf numFmtId="164" fontId="86" fillId="20" borderId="79" xfId="0" applyNumberFormat="1" applyFont="1" applyFill="1" applyBorder="1" applyAlignment="1" applyProtection="1">
      <alignment horizontal="center" vertical="center" wrapText="1"/>
      <protection locked="0"/>
    </xf>
    <xf numFmtId="164" fontId="86" fillId="20" borderId="148" xfId="0" applyNumberFormat="1" applyFont="1" applyFill="1" applyBorder="1" applyAlignment="1" applyProtection="1">
      <alignment horizontal="center" vertical="center" wrapText="1"/>
      <protection locked="0"/>
    </xf>
    <xf numFmtId="164" fontId="86" fillId="20" borderId="127" xfId="0" applyNumberFormat="1" applyFont="1" applyFill="1" applyBorder="1" applyAlignment="1" applyProtection="1">
      <alignment horizontal="center" vertical="center" wrapText="1"/>
      <protection locked="0"/>
    </xf>
    <xf numFmtId="0" fontId="79" fillId="0" borderId="146" xfId="0" applyFont="1" applyBorder="1" applyAlignment="1">
      <alignment horizontal="left" vertical="center" wrapText="1"/>
    </xf>
    <xf numFmtId="0" fontId="4" fillId="3" borderId="89" xfId="0" applyFont="1" applyFill="1" applyBorder="1" applyAlignment="1">
      <alignment horizontal="center" vertical="center" wrapText="1"/>
    </xf>
    <xf numFmtId="9" fontId="8" fillId="3" borderId="146" xfId="2" applyFont="1" applyFill="1" applyBorder="1" applyAlignment="1" applyProtection="1">
      <alignment horizontal="center" vertical="center" wrapText="1"/>
    </xf>
    <xf numFmtId="0" fontId="13" fillId="6" borderId="129" xfId="0" applyFont="1" applyFill="1" applyBorder="1" applyAlignment="1" applyProtection="1">
      <alignment horizontal="center" vertical="center" wrapText="1"/>
      <protection locked="0"/>
    </xf>
    <xf numFmtId="0" fontId="13" fillId="6" borderId="133" xfId="0" applyFont="1" applyFill="1" applyBorder="1" applyAlignment="1" applyProtection="1">
      <alignment horizontal="center" vertical="center" wrapText="1"/>
      <protection locked="0"/>
    </xf>
    <xf numFmtId="1" fontId="8" fillId="3" borderId="125" xfId="2" applyNumberFormat="1" applyFont="1" applyFill="1" applyBorder="1" applyAlignment="1" applyProtection="1">
      <alignment horizontal="center" vertical="center" wrapText="1"/>
    </xf>
    <xf numFmtId="9" fontId="8" fillId="3" borderId="127" xfId="2" applyFont="1" applyFill="1" applyBorder="1" applyAlignment="1" applyProtection="1">
      <alignment horizontal="center" vertical="center" wrapText="1"/>
    </xf>
    <xf numFmtId="0" fontId="4" fillId="3" borderId="162" xfId="0" applyFont="1" applyFill="1" applyBorder="1" applyAlignment="1">
      <alignment horizontal="center" vertical="center" wrapText="1"/>
    </xf>
    <xf numFmtId="1" fontId="8" fillId="3" borderId="141" xfId="2" applyNumberFormat="1" applyFont="1" applyFill="1" applyBorder="1" applyAlignment="1" applyProtection="1">
      <alignment horizontal="center" vertical="center" wrapText="1"/>
    </xf>
    <xf numFmtId="0" fontId="71" fillId="25" borderId="89" xfId="0" applyFont="1" applyFill="1" applyBorder="1" applyAlignment="1">
      <alignment horizontal="left" vertical="center" wrapText="1"/>
    </xf>
    <xf numFmtId="0" fontId="71" fillId="25" borderId="160" xfId="0" applyFont="1" applyFill="1" applyBorder="1" applyAlignment="1">
      <alignment horizontal="left" vertical="center" wrapText="1"/>
    </xf>
    <xf numFmtId="0" fontId="71" fillId="25" borderId="142" xfId="0" applyFont="1" applyFill="1" applyBorder="1" applyAlignment="1">
      <alignment horizontal="center" vertical="center" wrapText="1"/>
    </xf>
    <xf numFmtId="0" fontId="71" fillId="25" borderId="30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8" xfId="0" applyFont="1" applyFill="1" applyBorder="1" applyAlignment="1">
      <alignment horizontal="center" vertical="center" wrapText="1"/>
    </xf>
    <xf numFmtId="0" fontId="67" fillId="20" borderId="79" xfId="0" applyFont="1" applyFill="1" applyBorder="1" applyAlignment="1" applyProtection="1">
      <alignment horizontal="left" vertical="center" wrapText="1"/>
      <protection locked="0"/>
    </xf>
    <xf numFmtId="0" fontId="71" fillId="25" borderId="86" xfId="0" applyFont="1" applyFill="1" applyBorder="1" applyAlignment="1">
      <alignment horizontal="left" vertical="center" wrapText="1"/>
    </xf>
    <xf numFmtId="0" fontId="71" fillId="25" borderId="166" xfId="0" applyFont="1" applyFill="1" applyBorder="1" applyAlignment="1">
      <alignment horizontal="center" vertical="center" wrapText="1"/>
    </xf>
    <xf numFmtId="0" fontId="71" fillId="25" borderId="154" xfId="0" applyFont="1" applyFill="1" applyBorder="1" applyAlignment="1">
      <alignment horizontal="center" vertical="center" wrapText="1"/>
    </xf>
    <xf numFmtId="0" fontId="91" fillId="25" borderId="37" xfId="0" applyFont="1" applyFill="1" applyBorder="1" applyAlignment="1">
      <alignment horizontal="left" vertical="center" wrapText="1"/>
    </xf>
    <xf numFmtId="0" fontId="91" fillId="25" borderId="132" xfId="0" applyFont="1" applyFill="1" applyBorder="1" applyAlignment="1">
      <alignment horizontal="left" vertical="center" wrapText="1"/>
    </xf>
    <xf numFmtId="0" fontId="66" fillId="26" borderId="37" xfId="0" applyFont="1" applyFill="1" applyBorder="1" applyAlignment="1">
      <alignment horizontal="left" vertical="center" wrapText="1"/>
    </xf>
    <xf numFmtId="0" fontId="66" fillId="26" borderId="132" xfId="0" applyFont="1" applyFill="1" applyBorder="1" applyAlignment="1">
      <alignment horizontal="left" vertical="center" wrapText="1"/>
    </xf>
    <xf numFmtId="0" fontId="81" fillId="0" borderId="89" xfId="0" applyFont="1" applyBorder="1" applyAlignment="1">
      <alignment horizontal="center" vertical="center" wrapText="1"/>
    </xf>
    <xf numFmtId="0" fontId="71" fillId="25" borderId="78" xfId="0" applyFont="1" applyFill="1" applyBorder="1" applyAlignment="1">
      <alignment horizontal="center" vertical="center" wrapText="1"/>
    </xf>
    <xf numFmtId="0" fontId="71" fillId="25" borderId="306" xfId="0" applyFont="1" applyFill="1" applyBorder="1" applyAlignment="1">
      <alignment horizontal="center" vertical="center" wrapText="1"/>
    </xf>
    <xf numFmtId="0" fontId="71" fillId="25" borderId="140" xfId="0" applyFont="1" applyFill="1" applyBorder="1" applyAlignment="1">
      <alignment horizontal="center" vertical="center" wrapText="1"/>
    </xf>
    <xf numFmtId="0" fontId="71" fillId="25" borderId="47" xfId="0" applyFont="1" applyFill="1" applyBorder="1" applyAlignment="1">
      <alignment horizontal="center" vertical="center" wrapText="1"/>
    </xf>
    <xf numFmtId="0" fontId="71" fillId="25" borderId="149" xfId="0" applyFont="1" applyFill="1" applyBorder="1" applyAlignment="1">
      <alignment horizontal="center" vertical="center" wrapText="1"/>
    </xf>
    <xf numFmtId="0" fontId="71" fillId="25" borderId="79" xfId="0" applyFont="1" applyFill="1" applyBorder="1" applyAlignment="1">
      <alignment horizontal="left" vertical="center" wrapText="1"/>
    </xf>
    <xf numFmtId="0" fontId="71" fillId="25" borderId="127" xfId="0" applyFont="1" applyFill="1" applyBorder="1" applyAlignment="1">
      <alignment horizontal="left" vertical="center" wrapText="1"/>
    </xf>
    <xf numFmtId="168" fontId="67" fillId="20" borderId="37" xfId="0" applyNumberFormat="1" applyFont="1" applyFill="1" applyBorder="1" applyAlignment="1" applyProtection="1">
      <alignment horizontal="center" vertical="center" wrapText="1"/>
      <protection locked="0"/>
    </xf>
    <xf numFmtId="168" fontId="67" fillId="20" borderId="154" xfId="0" applyNumberFormat="1" applyFont="1" applyFill="1" applyBorder="1" applyAlignment="1" applyProtection="1">
      <alignment horizontal="center" vertical="center" wrapText="1"/>
      <protection locked="0"/>
    </xf>
    <xf numFmtId="168" fontId="67" fillId="20" borderId="37" xfId="0" applyNumberFormat="1" applyFont="1" applyFill="1" applyBorder="1" applyAlignment="1" applyProtection="1">
      <alignment horizontal="left" vertical="center" wrapText="1"/>
      <protection locked="0"/>
    </xf>
    <xf numFmtId="168" fontId="67" fillId="20" borderId="132" xfId="0" applyNumberFormat="1" applyFont="1" applyFill="1" applyBorder="1" applyAlignment="1" applyProtection="1">
      <alignment horizontal="left" vertical="center" wrapText="1"/>
      <protection locked="0"/>
    </xf>
    <xf numFmtId="0" fontId="71" fillId="25" borderId="163" xfId="0" applyFont="1" applyFill="1" applyBorder="1" applyAlignment="1">
      <alignment horizontal="left" vertical="center" wrapText="1"/>
    </xf>
    <xf numFmtId="0" fontId="71" fillId="25" borderId="165" xfId="0" applyFont="1" applyFill="1" applyBorder="1" applyAlignment="1">
      <alignment horizontal="left" vertical="center" wrapText="1"/>
    </xf>
    <xf numFmtId="0" fontId="36" fillId="0" borderId="0" xfId="0" applyFont="1" applyAlignment="1">
      <alignment horizontal="center" vertical="center" wrapText="1"/>
    </xf>
    <xf numFmtId="0" fontId="13" fillId="33" borderId="98" xfId="0" applyFont="1" applyFill="1" applyBorder="1" applyAlignment="1" applyProtection="1">
      <alignment horizontal="center" vertical="center" wrapText="1"/>
      <protection locked="0"/>
    </xf>
    <xf numFmtId="0" fontId="13" fillId="6" borderId="98" xfId="0" applyFont="1" applyFill="1" applyBorder="1" applyAlignment="1" applyProtection="1">
      <alignment horizontal="center" vertical="center" wrapText="1"/>
      <protection locked="0"/>
    </xf>
    <xf numFmtId="0" fontId="66" fillId="25" borderId="98" xfId="0" applyFont="1" applyFill="1" applyBorder="1" applyAlignment="1">
      <alignment horizontal="center" vertical="center" wrapText="1"/>
    </xf>
    <xf numFmtId="0" fontId="66" fillId="25" borderId="37" xfId="0" applyFont="1" applyFill="1" applyBorder="1" applyAlignment="1">
      <alignment horizontal="center" vertical="center" wrapText="1"/>
    </xf>
    <xf numFmtId="0" fontId="66" fillId="25" borderId="307" xfId="0" applyFont="1" applyFill="1" applyBorder="1" applyAlignment="1">
      <alignment horizontal="center" vertical="center" wrapText="1"/>
    </xf>
    <xf numFmtId="0" fontId="66" fillId="25" borderId="308" xfId="0" applyFont="1" applyFill="1" applyBorder="1" applyAlignment="1">
      <alignment horizontal="center" vertical="center" wrapText="1"/>
    </xf>
    <xf numFmtId="0" fontId="66" fillId="25" borderId="166" xfId="0" applyFont="1" applyFill="1" applyBorder="1" applyAlignment="1">
      <alignment horizontal="center" vertical="center" wrapText="1"/>
    </xf>
    <xf numFmtId="0" fontId="66" fillId="25" borderId="154" xfId="0" applyFont="1" applyFill="1" applyBorder="1" applyAlignment="1">
      <alignment horizontal="center" vertical="center" wrapText="1"/>
    </xf>
    <xf numFmtId="0" fontId="66" fillId="26" borderId="72" xfId="0" applyFont="1" applyFill="1" applyBorder="1" applyAlignment="1">
      <alignment horizontal="center" vertical="center" wrapText="1"/>
    </xf>
    <xf numFmtId="0" fontId="66" fillId="26" borderId="134" xfId="0" applyFont="1" applyFill="1" applyBorder="1" applyAlignment="1">
      <alignment horizontal="center" vertical="center" wrapText="1"/>
    </xf>
    <xf numFmtId="0" fontId="12" fillId="0" borderId="0" xfId="0" applyFont="1" applyAlignment="1">
      <alignment horizontal="center" vertical="center" wrapText="1"/>
    </xf>
    <xf numFmtId="0" fontId="66" fillId="26" borderId="154" xfId="0" applyFont="1" applyFill="1" applyBorder="1" applyAlignment="1">
      <alignment horizontal="center" vertical="center" wrapText="1"/>
    </xf>
    <xf numFmtId="0" fontId="66" fillId="25" borderId="72" xfId="0" applyFont="1" applyFill="1" applyBorder="1" applyAlignment="1">
      <alignment horizontal="center" vertical="center" wrapText="1"/>
    </xf>
    <xf numFmtId="0" fontId="66" fillId="25" borderId="134" xfId="0" applyFont="1" applyFill="1" applyBorder="1" applyAlignment="1">
      <alignment horizontal="center" vertical="center" wrapText="1"/>
    </xf>
    <xf numFmtId="0" fontId="66" fillId="26" borderId="166" xfId="0" applyFont="1" applyFill="1" applyBorder="1" applyAlignment="1">
      <alignment horizontal="center" vertical="center" wrapText="1"/>
    </xf>
    <xf numFmtId="0" fontId="66" fillId="26" borderId="98" xfId="0" applyFont="1" applyFill="1" applyBorder="1" applyAlignment="1">
      <alignment horizontal="center" vertical="center" wrapText="1"/>
    </xf>
    <xf numFmtId="0" fontId="79" fillId="0" borderId="165" xfId="0" applyFont="1" applyBorder="1" applyAlignment="1">
      <alignment horizontal="left" vertical="center" wrapText="1"/>
    </xf>
    <xf numFmtId="0" fontId="71" fillId="25" borderId="96" xfId="0" applyFont="1" applyFill="1" applyBorder="1" applyAlignment="1">
      <alignment horizontal="right" vertical="center" wrapText="1"/>
    </xf>
    <xf numFmtId="0" fontId="71" fillId="25" borderId="165" xfId="0" applyFont="1" applyFill="1" applyBorder="1" applyAlignment="1">
      <alignment horizontal="right" vertical="center" wrapText="1"/>
    </xf>
    <xf numFmtId="0" fontId="67" fillId="20" borderId="166" xfId="0" applyFont="1" applyFill="1" applyBorder="1" applyAlignment="1" applyProtection="1">
      <alignment horizontal="center" vertical="center" wrapText="1"/>
      <protection locked="0"/>
    </xf>
    <xf numFmtId="0" fontId="67" fillId="20" borderId="154" xfId="0" applyFont="1" applyFill="1" applyBorder="1" applyAlignment="1" applyProtection="1">
      <alignment horizontal="center" vertical="center" wrapText="1"/>
      <protection locked="0"/>
    </xf>
    <xf numFmtId="0" fontId="71" fillId="25" borderId="37" xfId="0" applyFont="1" applyFill="1" applyBorder="1" applyAlignment="1">
      <alignment horizontal="right" vertical="center" wrapText="1"/>
    </xf>
    <xf numFmtId="0" fontId="71" fillId="25" borderId="154" xfId="0" applyFont="1" applyFill="1" applyBorder="1" applyAlignment="1">
      <alignment horizontal="right" vertical="center" wrapText="1"/>
    </xf>
    <xf numFmtId="0" fontId="67" fillId="20" borderId="37" xfId="0" applyFont="1" applyFill="1" applyBorder="1" applyAlignment="1" applyProtection="1">
      <alignment horizontal="center" vertical="center" wrapText="1"/>
      <protection locked="0"/>
    </xf>
    <xf numFmtId="0" fontId="71" fillId="25" borderId="37" xfId="0" applyFont="1" applyFill="1" applyBorder="1" applyAlignment="1">
      <alignment horizontal="left" vertical="center" wrapText="1"/>
    </xf>
    <xf numFmtId="0" fontId="71" fillId="25" borderId="166" xfId="0" applyFont="1" applyFill="1" applyBorder="1" applyAlignment="1">
      <alignment horizontal="left" vertical="center" wrapText="1"/>
    </xf>
    <xf numFmtId="164" fontId="67" fillId="20" borderId="37" xfId="0" applyNumberFormat="1" applyFont="1" applyFill="1" applyBorder="1" applyAlignment="1" applyProtection="1">
      <alignment horizontal="center" vertical="center" wrapText="1"/>
      <protection locked="0"/>
    </xf>
    <xf numFmtId="164" fontId="67" fillId="20" borderId="154" xfId="0" applyNumberFormat="1" applyFont="1" applyFill="1" applyBorder="1" applyAlignment="1" applyProtection="1">
      <alignment horizontal="center" vertical="center" wrapText="1"/>
      <protection locked="0"/>
    </xf>
    <xf numFmtId="0" fontId="71" fillId="29" borderId="321" xfId="0" applyFont="1" applyFill="1" applyBorder="1" applyAlignment="1">
      <alignment horizontal="right" vertical="center" wrapText="1"/>
    </xf>
    <xf numFmtId="0" fontId="71" fillId="29" borderId="315" xfId="0" applyFont="1" applyFill="1" applyBorder="1" applyAlignment="1">
      <alignment horizontal="center" vertical="center" wrapText="1"/>
    </xf>
    <xf numFmtId="0" fontId="71" fillId="29" borderId="316" xfId="0" applyFont="1" applyFill="1" applyBorder="1" applyAlignment="1">
      <alignment horizontal="center" vertical="center" wrapText="1"/>
    </xf>
    <xf numFmtId="0" fontId="71" fillId="29" borderId="309" xfId="0" applyFont="1" applyFill="1" applyBorder="1" applyAlignment="1">
      <alignment horizontal="center" vertical="center" wrapText="1"/>
    </xf>
    <xf numFmtId="0" fontId="71" fillId="29" borderId="310" xfId="0" applyFont="1" applyFill="1" applyBorder="1" applyAlignment="1">
      <alignment horizontal="center" vertical="center" wrapText="1"/>
    </xf>
    <xf numFmtId="0" fontId="71" fillId="29" borderId="312" xfId="0" applyFont="1" applyFill="1" applyBorder="1" applyAlignment="1">
      <alignment horizontal="center" vertical="center" wrapText="1"/>
    </xf>
    <xf numFmtId="0" fontId="71" fillId="29" borderId="313" xfId="0" applyFont="1" applyFill="1" applyBorder="1" applyAlignment="1">
      <alignment horizontal="center" vertical="center" wrapText="1"/>
    </xf>
    <xf numFmtId="0" fontId="71" fillId="29" borderId="317" xfId="0" applyFont="1" applyFill="1" applyBorder="1" applyAlignment="1">
      <alignment horizontal="center" vertical="center" wrapText="1"/>
    </xf>
    <xf numFmtId="0" fontId="71" fillId="29" borderId="318" xfId="0" applyFont="1" applyFill="1" applyBorder="1" applyAlignment="1">
      <alignment horizontal="center" vertical="center" wrapText="1"/>
    </xf>
    <xf numFmtId="0" fontId="71" fillId="29" borderId="319" xfId="0" applyFont="1" applyFill="1" applyBorder="1" applyAlignment="1">
      <alignment horizontal="center" vertical="center" wrapText="1"/>
    </xf>
    <xf numFmtId="0" fontId="71" fillId="29" borderId="296" xfId="0" applyFont="1" applyFill="1" applyBorder="1" applyAlignment="1">
      <alignment horizontal="center" vertical="center" wrapText="1"/>
    </xf>
    <xf numFmtId="0" fontId="80" fillId="0" borderId="320" xfId="0" applyFont="1" applyBorder="1" applyAlignment="1">
      <alignment horizontal="center" vertical="center" wrapText="1"/>
    </xf>
    <xf numFmtId="0" fontId="81" fillId="0" borderId="321" xfId="0" applyFont="1" applyBorder="1" applyAlignment="1">
      <alignment horizontal="center" vertical="center" wrapText="1"/>
    </xf>
    <xf numFmtId="0" fontId="94" fillId="0" borderId="0" xfId="0" applyFont="1" applyAlignment="1">
      <alignment horizontal="left" vertical="center" wrapText="1"/>
    </xf>
    <xf numFmtId="0" fontId="67" fillId="20" borderId="310" xfId="0" applyFont="1" applyFill="1" applyBorder="1" applyAlignment="1" applyProtection="1">
      <alignment horizontal="center" vertical="center" wrapText="1"/>
      <protection locked="0"/>
    </xf>
    <xf numFmtId="164" fontId="67" fillId="20" borderId="310" xfId="0" applyNumberFormat="1" applyFont="1" applyFill="1" applyBorder="1" applyAlignment="1" applyProtection="1">
      <alignment horizontal="center" vertical="center" wrapText="1"/>
      <protection locked="0"/>
    </xf>
    <xf numFmtId="164" fontId="67" fillId="20" borderId="311" xfId="0" applyNumberFormat="1" applyFont="1" applyFill="1" applyBorder="1" applyAlignment="1" applyProtection="1">
      <alignment horizontal="center" vertical="center" wrapText="1"/>
      <protection locked="0"/>
    </xf>
    <xf numFmtId="164" fontId="90" fillId="20" borderId="309" xfId="0" applyNumberFormat="1" applyFont="1" applyFill="1" applyBorder="1" applyAlignment="1" applyProtection="1">
      <alignment horizontal="center" vertical="center" wrapText="1"/>
      <protection locked="0"/>
    </xf>
    <xf numFmtId="164" fontId="90" fillId="20" borderId="310" xfId="0" applyNumberFormat="1" applyFont="1" applyFill="1" applyBorder="1" applyAlignment="1" applyProtection="1">
      <alignment horizontal="center" vertical="center" wrapText="1"/>
      <protection locked="0"/>
    </xf>
    <xf numFmtId="164" fontId="90" fillId="20" borderId="311" xfId="0" applyNumberFormat="1" applyFont="1" applyFill="1" applyBorder="1" applyAlignment="1" applyProtection="1">
      <alignment horizontal="center" vertical="center" wrapText="1"/>
      <protection locked="0"/>
    </xf>
    <xf numFmtId="0" fontId="71" fillId="29" borderId="312" xfId="0" applyFont="1" applyFill="1" applyBorder="1" applyAlignment="1">
      <alignment horizontal="left" vertical="center" wrapText="1"/>
    </xf>
    <xf numFmtId="0" fontId="71" fillId="29" borderId="313" xfId="0" applyFont="1" applyFill="1" applyBorder="1" applyAlignment="1">
      <alignment horizontal="left" vertical="center" wrapText="1"/>
    </xf>
    <xf numFmtId="0" fontId="71" fillId="29" borderId="322" xfId="0" applyFont="1" applyFill="1" applyBorder="1" applyAlignment="1">
      <alignment horizontal="left" vertical="center" wrapText="1"/>
    </xf>
    <xf numFmtId="0" fontId="71" fillId="29" borderId="211" xfId="0" applyFont="1" applyFill="1" applyBorder="1" applyAlignment="1">
      <alignment horizontal="left" vertical="center" wrapText="1"/>
    </xf>
    <xf numFmtId="0" fontId="71" fillId="29" borderId="333" xfId="0" applyFont="1" applyFill="1" applyBorder="1" applyAlignment="1">
      <alignment horizontal="center" vertical="center" wrapText="1"/>
    </xf>
    <xf numFmtId="0" fontId="71" fillId="29" borderId="334" xfId="0" applyFont="1" applyFill="1" applyBorder="1" applyAlignment="1">
      <alignment horizontal="center" vertical="center" wrapText="1"/>
    </xf>
    <xf numFmtId="0" fontId="71" fillId="29" borderId="339" xfId="0" applyFont="1" applyFill="1" applyBorder="1" applyAlignment="1">
      <alignment horizontal="center" vertical="center" wrapText="1"/>
    </xf>
    <xf numFmtId="0" fontId="71" fillId="29" borderId="325" xfId="0" applyFont="1" applyFill="1" applyBorder="1" applyAlignment="1">
      <alignment horizontal="center" vertical="center" wrapText="1"/>
    </xf>
    <xf numFmtId="0" fontId="71" fillId="29" borderId="340" xfId="0" applyFont="1" applyFill="1" applyBorder="1" applyAlignment="1">
      <alignment horizontal="center" vertical="center" wrapText="1"/>
    </xf>
    <xf numFmtId="0" fontId="71" fillId="29" borderId="341" xfId="0" applyFont="1" applyFill="1" applyBorder="1" applyAlignment="1">
      <alignment horizontal="center" vertical="center" wrapText="1"/>
    </xf>
    <xf numFmtId="0" fontId="71" fillId="29" borderId="336" xfId="0" applyFont="1" applyFill="1" applyBorder="1" applyAlignment="1">
      <alignment horizontal="center" vertical="center" wrapText="1"/>
    </xf>
    <xf numFmtId="0" fontId="71" fillId="29" borderId="330" xfId="0" applyFont="1" applyFill="1" applyBorder="1" applyAlignment="1">
      <alignment horizontal="center" vertical="center" wrapText="1"/>
    </xf>
    <xf numFmtId="0" fontId="71" fillId="29" borderId="202" xfId="0" applyFont="1" applyFill="1" applyBorder="1" applyAlignment="1">
      <alignment horizontal="center" vertical="center" wrapText="1"/>
    </xf>
    <xf numFmtId="0" fontId="71" fillId="29" borderId="342" xfId="0" applyFont="1" applyFill="1" applyBorder="1" applyAlignment="1">
      <alignment horizontal="center" vertical="center" wrapText="1"/>
    </xf>
    <xf numFmtId="0" fontId="71" fillId="29" borderId="343" xfId="0" applyFont="1" applyFill="1" applyBorder="1" applyAlignment="1">
      <alignment horizontal="center" vertical="center" wrapText="1"/>
    </xf>
    <xf numFmtId="0" fontId="67" fillId="20" borderId="199" xfId="0" applyFont="1" applyFill="1" applyBorder="1" applyAlignment="1" applyProtection="1">
      <alignment horizontal="center" vertical="center" wrapText="1"/>
      <protection locked="0"/>
    </xf>
    <xf numFmtId="164" fontId="67" fillId="20" borderId="199" xfId="0" applyNumberFormat="1" applyFont="1" applyFill="1" applyBorder="1" applyAlignment="1" applyProtection="1">
      <alignment horizontal="center" vertical="center" wrapText="1"/>
      <protection locked="0"/>
    </xf>
    <xf numFmtId="164" fontId="67" fillId="20" borderId="200" xfId="0" applyNumberFormat="1" applyFont="1" applyFill="1" applyBorder="1" applyAlignment="1" applyProtection="1">
      <alignment horizontal="center" vertical="center" wrapText="1"/>
      <protection locked="0"/>
    </xf>
    <xf numFmtId="0" fontId="71" fillId="29" borderId="352" xfId="0" applyFont="1" applyFill="1" applyBorder="1" applyAlignment="1">
      <alignment horizontal="right" vertical="center" wrapText="1"/>
    </xf>
    <xf numFmtId="0" fontId="71" fillId="29" borderId="317" xfId="0" applyFont="1" applyFill="1" applyBorder="1" applyAlignment="1">
      <alignment horizontal="left" vertical="center" wrapText="1"/>
    </xf>
    <xf numFmtId="0" fontId="71" fillId="29" borderId="318" xfId="0" applyFont="1" applyFill="1" applyBorder="1" applyAlignment="1">
      <alignment horizontal="left" vertical="center" wrapText="1"/>
    </xf>
    <xf numFmtId="0" fontId="71" fillId="29" borderId="347" xfId="0" applyFont="1" applyFill="1" applyBorder="1" applyAlignment="1">
      <alignment horizontal="center" vertical="center" wrapText="1"/>
    </xf>
    <xf numFmtId="0" fontId="71" fillId="29" borderId="348" xfId="0" applyFont="1" applyFill="1" applyBorder="1" applyAlignment="1">
      <alignment horizontal="center" vertical="center" wrapText="1"/>
    </xf>
    <xf numFmtId="0" fontId="71" fillId="29" borderId="349" xfId="0" applyFont="1" applyFill="1" applyBorder="1" applyAlignment="1">
      <alignment horizontal="center" vertical="center" wrapText="1"/>
    </xf>
    <xf numFmtId="0" fontId="71" fillId="29" borderId="350" xfId="0" applyFont="1" applyFill="1" applyBorder="1" applyAlignment="1">
      <alignment horizontal="center" vertical="center" wrapText="1"/>
    </xf>
    <xf numFmtId="0" fontId="71" fillId="29" borderId="351" xfId="0" applyFont="1" applyFill="1" applyBorder="1" applyAlignment="1">
      <alignment horizontal="center" vertical="center" wrapText="1"/>
    </xf>
    <xf numFmtId="0" fontId="94" fillId="0" borderId="346" xfId="0" applyFont="1" applyBorder="1" applyAlignment="1">
      <alignment horizontal="left" vertical="center" wrapText="1"/>
    </xf>
    <xf numFmtId="0" fontId="71" fillId="29" borderId="354" xfId="0" applyFont="1" applyFill="1" applyBorder="1" applyAlignment="1">
      <alignment horizontal="center" vertical="center" wrapText="1"/>
    </xf>
    <xf numFmtId="0" fontId="71" fillId="29" borderId="355" xfId="0" applyFont="1" applyFill="1" applyBorder="1" applyAlignment="1">
      <alignment horizontal="center" vertical="center" wrapText="1"/>
    </xf>
    <xf numFmtId="0" fontId="97" fillId="0" borderId="224" xfId="4" applyFont="1" applyBorder="1" applyAlignment="1">
      <alignment horizontal="center" vertical="center" wrapText="1"/>
    </xf>
    <xf numFmtId="0" fontId="97" fillId="0" borderId="0" xfId="4" applyFont="1" applyAlignment="1">
      <alignment horizontal="center" vertical="center" wrapText="1"/>
    </xf>
    <xf numFmtId="0" fontId="87" fillId="0" borderId="225" xfId="4" applyFont="1" applyBorder="1" applyAlignment="1">
      <alignment horizontal="center" vertical="center" wrapText="1"/>
    </xf>
    <xf numFmtId="0" fontId="87" fillId="0" borderId="181" xfId="4" applyFont="1" applyBorder="1" applyAlignment="1">
      <alignment horizontal="center" vertical="center" wrapText="1"/>
    </xf>
    <xf numFmtId="0" fontId="97" fillId="0" borderId="119" xfId="4" applyFont="1" applyBorder="1" applyAlignment="1">
      <alignment horizontal="center" vertical="center" wrapText="1"/>
    </xf>
    <xf numFmtId="0" fontId="87" fillId="0" borderId="194" xfId="4" applyFont="1" applyBorder="1" applyAlignment="1">
      <alignment horizontal="center" vertical="center" wrapText="1"/>
    </xf>
    <xf numFmtId="0" fontId="98" fillId="37" borderId="119" xfId="4" applyFont="1" applyFill="1" applyBorder="1" applyAlignment="1">
      <alignment horizontal="center" vertical="center"/>
    </xf>
    <xf numFmtId="0" fontId="98" fillId="37" borderId="194" xfId="4" applyFont="1" applyFill="1" applyBorder="1" applyAlignment="1">
      <alignment horizontal="center" vertical="center"/>
    </xf>
    <xf numFmtId="0" fontId="97" fillId="0" borderId="0" xfId="4" applyFont="1" applyAlignment="1">
      <alignment horizontal="center" vertical="center"/>
    </xf>
    <xf numFmtId="0" fontId="87" fillId="0" borderId="181" xfId="4" applyFont="1" applyBorder="1" applyAlignment="1">
      <alignment horizontal="center" vertical="center"/>
    </xf>
    <xf numFmtId="0" fontId="97" fillId="0" borderId="224" xfId="4" applyFont="1" applyBorder="1" applyAlignment="1">
      <alignment horizontal="center" vertical="center"/>
    </xf>
    <xf numFmtId="0" fontId="97" fillId="0" borderId="119" xfId="4" applyFont="1" applyBorder="1" applyAlignment="1">
      <alignment horizontal="center" vertical="center"/>
    </xf>
    <xf numFmtId="0" fontId="87" fillId="0" borderId="230" xfId="4" applyFont="1" applyBorder="1" applyAlignment="1">
      <alignment horizontal="center" vertical="center"/>
    </xf>
    <xf numFmtId="0" fontId="87" fillId="0" borderId="225" xfId="4" applyFont="1" applyBorder="1" applyAlignment="1">
      <alignment horizontal="center" vertical="center"/>
    </xf>
    <xf numFmtId="0" fontId="87" fillId="0" borderId="353" xfId="4" applyFont="1" applyBorder="1" applyAlignment="1">
      <alignment horizontal="center" vertical="center"/>
    </xf>
    <xf numFmtId="0" fontId="87" fillId="0" borderId="193" xfId="4" applyFont="1" applyBorder="1" applyAlignment="1">
      <alignment horizontal="center" vertical="center"/>
    </xf>
    <xf numFmtId="0" fontId="87" fillId="0" borderId="194" xfId="4" applyFont="1" applyBorder="1" applyAlignment="1">
      <alignment horizontal="center" vertical="center"/>
    </xf>
    <xf numFmtId="0" fontId="97" fillId="0" borderId="230" xfId="4" applyFont="1" applyBorder="1" applyAlignment="1">
      <alignment horizontal="center" vertical="center"/>
    </xf>
    <xf numFmtId="0" fontId="97" fillId="0" borderId="225" xfId="4" applyFont="1" applyBorder="1" applyAlignment="1">
      <alignment horizontal="center" vertical="center"/>
    </xf>
    <xf numFmtId="0" fontId="97" fillId="0" borderId="353" xfId="4" applyFont="1" applyBorder="1" applyAlignment="1">
      <alignment horizontal="center" vertical="center"/>
    </xf>
    <xf numFmtId="0" fontId="97" fillId="0" borderId="181" xfId="4" applyFont="1" applyBorder="1" applyAlignment="1">
      <alignment horizontal="center" vertical="center"/>
    </xf>
    <xf numFmtId="0" fontId="97" fillId="0" borderId="193" xfId="4" applyFont="1" applyBorder="1" applyAlignment="1">
      <alignment horizontal="center" vertical="center"/>
    </xf>
    <xf numFmtId="0" fontId="97" fillId="0" borderId="194" xfId="4" applyFont="1" applyBorder="1" applyAlignment="1">
      <alignment horizontal="center" vertical="center"/>
    </xf>
    <xf numFmtId="0" fontId="82" fillId="32" borderId="98" xfId="3" applyFill="1" applyBorder="1" applyAlignment="1" applyProtection="1">
      <alignment horizontal="center" vertical="center" wrapText="1"/>
      <protection locked="0"/>
    </xf>
    <xf numFmtId="173" fontId="0" fillId="10" borderId="167" xfId="0" applyNumberFormat="1" applyFill="1" applyBorder="1" applyProtection="1">
      <protection locked="0"/>
    </xf>
    <xf numFmtId="0" fontId="3" fillId="14" borderId="186" xfId="0" applyFont="1" applyFill="1" applyBorder="1"/>
    <xf numFmtId="0" fontId="13" fillId="6" borderId="120" xfId="0" applyFont="1" applyFill="1" applyBorder="1" applyAlignment="1" applyProtection="1">
      <alignment horizontal="left" vertical="center" wrapText="1"/>
      <protection locked="0"/>
    </xf>
    <xf numFmtId="0" fontId="13" fillId="6" borderId="123" xfId="0" applyFont="1" applyFill="1" applyBorder="1" applyAlignment="1" applyProtection="1">
      <alignment horizontal="left" vertical="center" wrapText="1"/>
      <protection locked="0"/>
    </xf>
    <xf numFmtId="0" fontId="13" fillId="6" borderId="229" xfId="0" applyFont="1" applyFill="1" applyBorder="1" applyAlignment="1" applyProtection="1">
      <alignment horizontal="left" vertical="center" wrapText="1"/>
      <protection locked="0"/>
    </xf>
    <xf numFmtId="0" fontId="13" fillId="6" borderId="227" xfId="0" applyFont="1" applyFill="1" applyBorder="1" applyAlignment="1" applyProtection="1">
      <alignment horizontal="left" vertical="center" wrapText="1"/>
      <protection locked="0"/>
    </xf>
    <xf numFmtId="0" fontId="13" fillId="6" borderId="226" xfId="0" applyFont="1" applyFill="1" applyBorder="1" applyAlignment="1" applyProtection="1">
      <alignment horizontal="left" vertical="center" wrapText="1"/>
      <protection locked="0"/>
    </xf>
    <xf numFmtId="0" fontId="13" fillId="6" borderId="301" xfId="0" applyFont="1" applyFill="1" applyBorder="1" applyAlignment="1" applyProtection="1">
      <alignment horizontal="left" vertical="center" wrapText="1"/>
      <protection locked="0"/>
    </xf>
    <xf numFmtId="0" fontId="13" fillId="6" borderId="302" xfId="0" applyFont="1" applyFill="1" applyBorder="1" applyAlignment="1" applyProtection="1">
      <alignment horizontal="left" vertical="center" wrapText="1"/>
      <protection locked="0"/>
    </xf>
    <xf numFmtId="0" fontId="13" fillId="6" borderId="303" xfId="0" applyFont="1" applyFill="1" applyBorder="1" applyAlignment="1" applyProtection="1">
      <alignment horizontal="left" vertical="center" wrapText="1"/>
      <protection locked="0"/>
    </xf>
    <xf numFmtId="0" fontId="66" fillId="47" borderId="122" xfId="0" applyFont="1" applyFill="1" applyBorder="1" applyAlignment="1">
      <alignment horizontal="center" vertical="center" wrapText="1"/>
    </xf>
    <xf numFmtId="0" fontId="66" fillId="47" borderId="231" xfId="0" applyFont="1" applyFill="1" applyBorder="1" applyAlignment="1">
      <alignment horizontal="center" vertical="center"/>
    </xf>
    <xf numFmtId="0" fontId="66" fillId="47" borderId="232" xfId="0" applyFont="1" applyFill="1" applyBorder="1" applyAlignment="1">
      <alignment horizontal="center" vertical="center"/>
    </xf>
    <xf numFmtId="0" fontId="66" fillId="47" borderId="233" xfId="0" applyFont="1" applyFill="1" applyBorder="1" applyAlignment="1">
      <alignment horizontal="center" vertical="center"/>
    </xf>
    <xf numFmtId="164" fontId="86" fillId="49" borderId="131" xfId="0" applyNumberFormat="1" applyFont="1" applyFill="1" applyBorder="1" applyAlignment="1" applyProtection="1">
      <alignment horizontal="center" vertical="center" wrapText="1"/>
      <protection locked="0"/>
    </xf>
    <xf numFmtId="0" fontId="33" fillId="8" borderId="79" xfId="0" applyFont="1" applyFill="1" applyBorder="1" applyAlignment="1" applyProtection="1">
      <alignment horizontal="center" vertical="center" wrapText="1"/>
      <protection locked="0"/>
    </xf>
    <xf numFmtId="0" fontId="33" fillId="8" borderId="98" xfId="0" applyFont="1" applyFill="1" applyBorder="1" applyAlignment="1" applyProtection="1">
      <alignment horizontal="center" vertical="center" wrapText="1"/>
      <protection locked="0"/>
    </xf>
    <xf numFmtId="0" fontId="33" fillId="8" borderId="133" xfId="0" applyFont="1" applyFill="1" applyBorder="1" applyAlignment="1" applyProtection="1">
      <alignment horizontal="center" vertical="center" wrapText="1"/>
      <protection locked="0"/>
    </xf>
    <xf numFmtId="0" fontId="19" fillId="8" borderId="79" xfId="0" applyFont="1" applyFill="1" applyBorder="1" applyAlignment="1" applyProtection="1">
      <alignment horizontal="center" vertical="center" wrapText="1"/>
      <protection locked="0"/>
    </xf>
    <xf numFmtId="0" fontId="19" fillId="8" borderId="37" xfId="0" applyFont="1" applyFill="1" applyBorder="1" applyAlignment="1" applyProtection="1">
      <alignment horizontal="center" vertical="center" wrapText="1"/>
      <protection locked="0"/>
    </xf>
    <xf numFmtId="0" fontId="19" fillId="8" borderId="91" xfId="0" applyFont="1" applyFill="1" applyBorder="1" applyAlignment="1" applyProtection="1">
      <alignment horizontal="center" vertical="center" wrapText="1"/>
      <protection locked="0"/>
    </xf>
    <xf numFmtId="0" fontId="13" fillId="8" borderId="79" xfId="0" applyFont="1" applyFill="1" applyBorder="1" applyAlignment="1" applyProtection="1">
      <alignment horizontal="center" vertical="center" wrapText="1"/>
      <protection locked="0"/>
    </xf>
    <xf numFmtId="0" fontId="13" fillId="8" borderId="37" xfId="0" applyFont="1" applyFill="1" applyBorder="1" applyAlignment="1" applyProtection="1">
      <alignment horizontal="center" vertical="center" wrapText="1"/>
      <protection locked="0"/>
    </xf>
    <xf numFmtId="0" fontId="13" fillId="8" borderId="91" xfId="0" applyFont="1" applyFill="1" applyBorder="1" applyAlignment="1" applyProtection="1">
      <alignment horizontal="center" vertical="center" wrapText="1"/>
      <protection locked="0"/>
    </xf>
    <xf numFmtId="0" fontId="13" fillId="8" borderId="96" xfId="0" applyFont="1" applyFill="1" applyBorder="1" applyAlignment="1" applyProtection="1">
      <alignment horizontal="center" vertical="center" wrapText="1"/>
      <protection locked="0"/>
    </xf>
    <xf numFmtId="0" fontId="13" fillId="8" borderId="73" xfId="0" applyFont="1" applyFill="1" applyBorder="1" applyAlignment="1" applyProtection="1">
      <alignment horizontal="center" vertical="center" wrapText="1"/>
      <protection locked="0"/>
    </xf>
    <xf numFmtId="0" fontId="0" fillId="0" borderId="0" xfId="0" applyAlignment="1">
      <alignment horizontal="left" vertical="top" wrapText="1"/>
    </xf>
    <xf numFmtId="0" fontId="0" fillId="0" borderId="0" xfId="0" applyAlignment="1">
      <alignment horizontal="center" wrapText="1"/>
    </xf>
    <xf numFmtId="0" fontId="0" fillId="0" borderId="0" xfId="0" applyBorder="1" applyAlignment="1">
      <alignment horizontal="center"/>
    </xf>
    <xf numFmtId="0" fontId="12" fillId="0" borderId="0" xfId="0" applyFont="1" applyAlignment="1">
      <alignment horizontal="left" vertical="center"/>
    </xf>
    <xf numFmtId="0" fontId="12" fillId="0" borderId="0" xfId="0" applyFont="1" applyAlignment="1" applyProtection="1">
      <alignment vertical="center" wrapText="1"/>
    </xf>
    <xf numFmtId="0" fontId="12" fillId="0" borderId="0" xfId="0" applyFont="1" applyAlignment="1" applyProtection="1">
      <alignment horizontal="center" vertical="center" wrapText="1"/>
    </xf>
    <xf numFmtId="0" fontId="83" fillId="36" borderId="125" xfId="0" applyFont="1" applyFill="1" applyBorder="1" applyAlignment="1" applyProtection="1">
      <alignment horizontal="center" vertical="center" wrapText="1"/>
    </xf>
    <xf numFmtId="0" fontId="83" fillId="36" borderId="98" xfId="0" applyFont="1" applyFill="1" applyBorder="1" applyAlignment="1" applyProtection="1">
      <alignment horizontal="center" vertical="center" wrapText="1"/>
    </xf>
    <xf numFmtId="0" fontId="83" fillId="36" borderId="133" xfId="0" applyFont="1" applyFill="1" applyBorder="1" applyAlignment="1" applyProtection="1">
      <alignment horizontal="center" vertical="center" wrapText="1"/>
    </xf>
    <xf numFmtId="0" fontId="83" fillId="36" borderId="134" xfId="0" applyFont="1" applyFill="1" applyBorder="1" applyAlignment="1" applyProtection="1">
      <alignment horizontal="center" vertical="center" wrapText="1"/>
    </xf>
    <xf numFmtId="0" fontId="8" fillId="4" borderId="137" xfId="0" applyFont="1" applyFill="1" applyBorder="1" applyAlignment="1" applyProtection="1">
      <alignment horizontal="center" vertical="center" wrapText="1"/>
    </xf>
    <xf numFmtId="0" fontId="13" fillId="6" borderId="125" xfId="0" applyFont="1" applyFill="1" applyBorder="1" applyAlignment="1" applyProtection="1">
      <alignment horizontal="center" vertical="center" wrapText="1"/>
    </xf>
    <xf numFmtId="0" fontId="13" fillId="50" borderId="98" xfId="0" applyFont="1" applyFill="1" applyBorder="1" applyAlignment="1" applyProtection="1">
      <alignment horizontal="center" vertical="center" wrapText="1"/>
    </xf>
    <xf numFmtId="0" fontId="13" fillId="6" borderId="98" xfId="0" applyFont="1" applyFill="1" applyBorder="1" applyAlignment="1" applyProtection="1">
      <alignment horizontal="center" vertical="center" wrapText="1"/>
    </xf>
    <xf numFmtId="0" fontId="13" fillId="6" borderId="133" xfId="0" applyFont="1" applyFill="1" applyBorder="1" applyAlignment="1" applyProtection="1">
      <alignment horizontal="center" vertical="center" wrapText="1"/>
    </xf>
    <xf numFmtId="0" fontId="13" fillId="50" borderId="133" xfId="0" applyFont="1" applyFill="1" applyBorder="1" applyAlignment="1" applyProtection="1">
      <alignment horizontal="center" vertical="center" wrapText="1"/>
    </xf>
    <xf numFmtId="0" fontId="13" fillId="6" borderId="134" xfId="0" applyFont="1" applyFill="1" applyBorder="1" applyAlignment="1" applyProtection="1">
      <alignment horizontal="center" vertical="center" wrapText="1"/>
    </xf>
    <xf numFmtId="0" fontId="13" fillId="50" borderId="134" xfId="0" applyFont="1" applyFill="1" applyBorder="1" applyAlignment="1" applyProtection="1">
      <alignment horizontal="center" vertical="center" wrapText="1"/>
    </xf>
    <xf numFmtId="0" fontId="13" fillId="6" borderId="72" xfId="0" applyFont="1" applyFill="1" applyBorder="1" applyAlignment="1" applyProtection="1">
      <alignment horizontal="center" vertical="center" wrapText="1"/>
    </xf>
    <xf numFmtId="0" fontId="13" fillId="50" borderId="72" xfId="0" applyFont="1" applyFill="1" applyBorder="1" applyAlignment="1" applyProtection="1">
      <alignment horizontal="center" vertical="center" wrapText="1"/>
    </xf>
    <xf numFmtId="0" fontId="13" fillId="50" borderId="125" xfId="0" applyFont="1" applyFill="1" applyBorder="1" applyAlignment="1" applyProtection="1">
      <alignment horizontal="center" vertical="center" wrapText="1"/>
    </xf>
    <xf numFmtId="164" fontId="19" fillId="35" borderId="155" xfId="0" applyNumberFormat="1" applyFont="1" applyFill="1" applyBorder="1" applyAlignment="1" applyProtection="1">
      <alignment horizontal="center" vertical="center" wrapText="1"/>
    </xf>
    <xf numFmtId="0" fontId="27" fillId="4" borderId="134" xfId="0" applyFont="1" applyFill="1" applyBorder="1" applyAlignment="1" applyProtection="1">
      <alignment horizontal="center" vertical="center" wrapText="1"/>
    </xf>
    <xf numFmtId="164" fontId="19" fillId="35" borderId="35" xfId="0" applyNumberFormat="1" applyFont="1" applyFill="1" applyBorder="1" applyAlignment="1" applyProtection="1">
      <alignment horizontal="center" vertical="center" wrapText="1"/>
    </xf>
    <xf numFmtId="0" fontId="27" fillId="4" borderId="46" xfId="0" applyFont="1" applyFill="1" applyBorder="1" applyAlignment="1" applyProtection="1">
      <alignment horizontal="center" vertical="center" wrapText="1"/>
    </xf>
    <xf numFmtId="164" fontId="19" fillId="35" borderId="149" xfId="0" applyNumberFormat="1" applyFont="1" applyFill="1" applyBorder="1" applyAlignment="1" applyProtection="1">
      <alignment horizontal="center" vertical="center" wrapText="1"/>
    </xf>
    <xf numFmtId="0" fontId="27" fillId="4" borderId="125" xfId="0" applyFont="1" applyFill="1" applyBorder="1" applyAlignment="1" applyProtection="1">
      <alignment horizontal="center" vertical="center" wrapText="1"/>
    </xf>
    <xf numFmtId="164" fontId="19" fillId="35" borderId="90" xfId="0" applyNumberFormat="1" applyFont="1" applyFill="1" applyBorder="1" applyAlignment="1" applyProtection="1">
      <alignment horizontal="center" vertical="center" wrapText="1"/>
    </xf>
    <xf numFmtId="0" fontId="27" fillId="4" borderId="156" xfId="0" applyFont="1" applyFill="1" applyBorder="1" applyAlignment="1" applyProtection="1">
      <alignment horizontal="center" vertical="center" wrapText="1"/>
    </xf>
    <xf numFmtId="0" fontId="24" fillId="6" borderId="125" xfId="0" applyFont="1" applyFill="1" applyBorder="1" applyAlignment="1" applyProtection="1">
      <alignment horizontal="center" vertical="center" wrapText="1"/>
    </xf>
    <xf numFmtId="0" fontId="24" fillId="6" borderId="98" xfId="0" applyFont="1" applyFill="1" applyBorder="1" applyAlignment="1" applyProtection="1">
      <alignment horizontal="center" vertical="center" wrapText="1"/>
    </xf>
    <xf numFmtId="0" fontId="24" fillId="6" borderId="72" xfId="0" applyFont="1" applyFill="1" applyBorder="1" applyAlignment="1" applyProtection="1">
      <alignment horizontal="center" vertical="center" wrapText="1"/>
    </xf>
    <xf numFmtId="0" fontId="24" fillId="6" borderId="133" xfId="0" applyFont="1" applyFill="1" applyBorder="1" applyAlignment="1" applyProtection="1">
      <alignment horizontal="center" vertical="center" wrapText="1"/>
    </xf>
    <xf numFmtId="0" fontId="0" fillId="0" borderId="0" xfId="0" applyAlignment="1" applyProtection="1">
      <alignment horizontal="center"/>
    </xf>
    <xf numFmtId="9" fontId="34" fillId="3" borderId="35" xfId="0" applyNumberFormat="1" applyFont="1" applyFill="1" applyBorder="1" applyAlignment="1" applyProtection="1">
      <alignment horizontal="center" vertical="center" wrapText="1"/>
    </xf>
    <xf numFmtId="0" fontId="111" fillId="20" borderId="0" xfId="0" applyFont="1" applyFill="1" applyAlignment="1" applyProtection="1">
      <alignment horizontal="center"/>
    </xf>
    <xf numFmtId="0" fontId="0" fillId="0" borderId="119" xfId="0" applyBorder="1" applyAlignment="1" applyProtection="1">
      <alignment horizontal="center"/>
    </xf>
    <xf numFmtId="0" fontId="111" fillId="20" borderId="119" xfId="0" applyFont="1" applyFill="1" applyBorder="1" applyAlignment="1" applyProtection="1">
      <alignment horizontal="center"/>
    </xf>
    <xf numFmtId="0" fontId="0" fillId="42" borderId="0" xfId="0" applyFill="1" applyAlignment="1" applyProtection="1">
      <alignment horizontal="center"/>
    </xf>
    <xf numFmtId="9" fontId="34" fillId="3" borderId="90" xfId="0" applyNumberFormat="1" applyFont="1" applyFill="1" applyBorder="1" applyAlignment="1" applyProtection="1">
      <alignment horizontal="center" vertical="center" wrapText="1"/>
    </xf>
    <xf numFmtId="0" fontId="111" fillId="48" borderId="0" xfId="0" applyFont="1" applyFill="1" applyAlignment="1" applyProtection="1">
      <alignment horizontal="center"/>
    </xf>
    <xf numFmtId="164" fontId="19" fillId="35" borderId="72" xfId="0" applyNumberFormat="1" applyFont="1" applyFill="1" applyBorder="1" applyAlignment="1" applyProtection="1">
      <alignment horizontal="center" vertical="center" wrapText="1"/>
    </xf>
    <xf numFmtId="0" fontId="27" fillId="4" borderId="98" xfId="0" applyFont="1" applyFill="1" applyBorder="1" applyAlignment="1" applyProtection="1">
      <alignment horizontal="center" vertical="center" wrapText="1"/>
    </xf>
    <xf numFmtId="0" fontId="27" fillId="4" borderId="133" xfId="0" applyFont="1" applyFill="1" applyBorder="1" applyAlignment="1" applyProtection="1">
      <alignment horizontal="center" vertical="center" wrapText="1"/>
    </xf>
    <xf numFmtId="0" fontId="27" fillId="4" borderId="72" xfId="0" applyFont="1" applyFill="1" applyBorder="1" applyAlignment="1" applyProtection="1">
      <alignment horizontal="center" vertical="center" wrapText="1"/>
    </xf>
    <xf numFmtId="0" fontId="24" fillId="6" borderId="134" xfId="0" applyFont="1" applyFill="1" applyBorder="1" applyAlignment="1" applyProtection="1">
      <alignment horizontal="center" vertical="center" wrapText="1"/>
    </xf>
    <xf numFmtId="0" fontId="24" fillId="6" borderId="72" xfId="0" applyFont="1" applyFill="1" applyBorder="1" applyAlignment="1" applyProtection="1">
      <alignment horizontal="center" vertical="center" wrapText="1"/>
    </xf>
    <xf numFmtId="0" fontId="111" fillId="48" borderId="119" xfId="0" applyFont="1" applyFill="1" applyBorder="1" applyAlignment="1" applyProtection="1">
      <alignment horizontal="center"/>
    </xf>
    <xf numFmtId="0" fontId="111" fillId="51" borderId="0" xfId="0" applyFont="1" applyFill="1" applyAlignment="1" applyProtection="1">
      <alignment horizontal="center"/>
    </xf>
    <xf numFmtId="0" fontId="0" fillId="48" borderId="0" xfId="0" applyFill="1" applyAlignment="1" applyProtection="1">
      <alignment horizontal="center"/>
    </xf>
    <xf numFmtId="0" fontId="0" fillId="28" borderId="0" xfId="0" applyFill="1" applyAlignment="1" applyProtection="1">
      <alignment horizontal="center"/>
    </xf>
    <xf numFmtId="169" fontId="12" fillId="0" borderId="0" xfId="0" applyNumberFormat="1" applyFont="1" applyAlignment="1" applyProtection="1">
      <alignment horizontal="center" vertical="center" wrapText="1"/>
    </xf>
    <xf numFmtId="0" fontId="12" fillId="52" borderId="37" xfId="0" applyFont="1" applyFill="1" applyBorder="1" applyAlignment="1" applyProtection="1">
      <alignment horizontal="center" vertical="center" wrapText="1"/>
    </xf>
    <xf numFmtId="1" fontId="38" fillId="3" borderId="0" xfId="0" applyNumberFormat="1" applyFont="1" applyFill="1" applyAlignment="1" applyProtection="1">
      <alignment horizontal="center" vertical="center" wrapText="1"/>
    </xf>
    <xf numFmtId="0" fontId="38" fillId="3" borderId="0" xfId="0" applyFont="1" applyFill="1" applyAlignment="1" applyProtection="1">
      <alignment horizontal="center" vertical="center" wrapText="1"/>
    </xf>
    <xf numFmtId="9" fontId="38" fillId="3" borderId="146" xfId="0" applyNumberFormat="1" applyFont="1" applyFill="1" applyBorder="1" applyAlignment="1" applyProtection="1">
      <alignment horizontal="center" vertical="center" wrapText="1"/>
    </xf>
    <xf numFmtId="0" fontId="12" fillId="0" borderId="119" xfId="0" applyFont="1" applyBorder="1" applyAlignment="1" applyProtection="1">
      <alignment horizontal="center" vertical="center" wrapText="1"/>
    </xf>
    <xf numFmtId="0" fontId="82" fillId="17" borderId="118" xfId="3" applyFill="1" applyBorder="1" applyAlignment="1" applyProtection="1">
      <alignment horizontal="center" vertical="center" wrapText="1"/>
      <protection locked="0"/>
    </xf>
  </cellXfs>
  <cellStyles count="5">
    <cellStyle name="Hipervínculo" xfId="3" builtinId="8"/>
    <cellStyle name="Millares" xfId="1" builtinId="3"/>
    <cellStyle name="Normal" xfId="0" builtinId="0"/>
    <cellStyle name="Normal 2" xfId="4" xr:uid="{A0756FF2-C883-4769-8A23-9FB7910215D3}"/>
    <cellStyle name="Porcentaje" xfId="2" builtinId="5"/>
  </cellStyles>
  <dxfs count="135">
    <dxf>
      <font>
        <color rgb="FF9C0006"/>
      </font>
      <fill>
        <patternFill>
          <bgColor rgb="FFFFC7CE"/>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000000"/>
        </patternFill>
      </fill>
    </dxf>
    <dxf>
      <font>
        <color rgb="FFFF0000"/>
      </font>
      <fill>
        <patternFill>
          <bgColor rgb="FFFF0000"/>
        </patternFill>
      </fill>
      <border diagonalUp="0" diagonalDown="0">
        <left style="thin">
          <color auto="1"/>
        </left>
        <right style="thin">
          <color auto="1"/>
        </right>
        <top/>
        <bottom/>
      </border>
    </dxf>
    <dxf>
      <font>
        <color rgb="FFFFCC00"/>
      </font>
      <fill>
        <patternFill>
          <bgColor rgb="FFC09900"/>
        </patternFill>
      </fill>
      <border diagonalUp="0" diagonalDown="0">
        <left style="thin">
          <color auto="1"/>
        </left>
        <right style="thin">
          <color auto="1"/>
        </right>
        <top/>
        <bottom/>
      </border>
    </dxf>
    <dxf>
      <font>
        <color rgb="FFFFCC00"/>
      </font>
      <fill>
        <patternFill>
          <bgColor rgb="FFFFCC00"/>
        </patternFill>
      </fill>
      <border diagonalUp="0" diagonalDown="0">
        <left style="thin">
          <color auto="1"/>
        </left>
        <right style="thin">
          <color auto="1"/>
        </right>
        <top/>
        <bottom/>
      </border>
    </dxf>
    <dxf>
      <font>
        <color rgb="FFFF0000"/>
      </font>
      <fill>
        <patternFill>
          <bgColor rgb="FFFF0000"/>
        </patternFill>
      </fill>
      <border diagonalUp="0" diagonalDown="0">
        <left style="thin">
          <color auto="1"/>
        </left>
        <right style="thin">
          <color auto="1"/>
        </right>
        <top/>
        <bottom/>
      </border>
    </dxf>
    <dxf>
      <font>
        <color rgb="FFFFCC00"/>
      </font>
      <fill>
        <patternFill>
          <bgColor rgb="FFC09900"/>
        </patternFill>
      </fill>
      <border diagonalUp="0" diagonalDown="0">
        <left style="thin">
          <color auto="1"/>
        </left>
        <right style="thin">
          <color auto="1"/>
        </right>
        <top/>
        <bottom/>
      </border>
    </dxf>
    <dxf>
      <font>
        <color rgb="FFFFCC00"/>
      </font>
      <fill>
        <patternFill>
          <bgColor rgb="FFFFCC00"/>
        </patternFill>
      </fill>
      <border diagonalUp="0" diagonalDown="0">
        <left style="thin">
          <color auto="1"/>
        </left>
        <right style="thin">
          <color auto="1"/>
        </right>
        <top/>
        <bottom/>
      </border>
    </dxf>
    <dxf>
      <font>
        <color rgb="FFFF0000"/>
      </font>
      <fill>
        <patternFill>
          <bgColor rgb="FFFF0000"/>
        </patternFill>
      </fill>
      <border diagonalUp="0" diagonalDown="0">
        <left style="thin">
          <color auto="1"/>
        </left>
        <right style="thin">
          <color auto="1"/>
        </right>
        <top/>
        <bottom/>
      </border>
    </dxf>
    <dxf>
      <font>
        <color rgb="FFFFCC00"/>
      </font>
      <fill>
        <patternFill>
          <bgColor rgb="FFC09900"/>
        </patternFill>
      </fill>
      <border diagonalUp="0" diagonalDown="0">
        <left style="thin">
          <color auto="1"/>
        </left>
        <right style="thin">
          <color auto="1"/>
        </right>
        <top/>
        <bottom/>
      </border>
    </dxf>
    <dxf>
      <fill>
        <patternFill>
          <bgColor rgb="FFF0F0F0"/>
        </patternFill>
      </fill>
    </dxf>
    <dxf>
      <font>
        <color rgb="FFFF0000"/>
      </font>
      <fill>
        <patternFill>
          <bgColor rgb="FFFF0000"/>
        </patternFill>
      </fill>
      <border diagonalUp="0" diagonalDown="0">
        <left style="thin">
          <color auto="1"/>
        </left>
        <right style="thin">
          <color auto="1"/>
        </right>
        <top/>
        <bottom/>
      </border>
    </dxf>
    <dxf>
      <font>
        <color rgb="FFFFCC00"/>
      </font>
      <fill>
        <patternFill>
          <bgColor rgb="FFC09900"/>
        </patternFill>
      </fill>
      <border diagonalUp="0" diagonalDown="0">
        <left style="thin">
          <color auto="1"/>
        </left>
        <right style="thin">
          <color auto="1"/>
        </right>
        <top/>
        <bottom/>
      </border>
    </dxf>
    <dxf>
      <font>
        <color rgb="FFFFCC00"/>
      </font>
      <fill>
        <patternFill>
          <bgColor rgb="FFFFCC00"/>
        </patternFill>
      </fill>
      <border diagonalUp="0" diagonalDown="0">
        <left style="thin">
          <color auto="1"/>
        </left>
        <right style="thin">
          <color auto="1"/>
        </right>
        <top/>
        <bottom/>
      </border>
    </dxf>
    <dxf>
      <font>
        <color rgb="FFFFFFFF"/>
      </font>
      <fill>
        <patternFill>
          <bgColor rgb="FF000000"/>
        </patternFill>
      </fill>
      <border diagonalUp="0" diagonalDown="0">
        <left style="thin">
          <color auto="1"/>
        </left>
        <right style="thin">
          <color auto="1"/>
        </right>
        <top style="thin">
          <color auto="1"/>
        </top>
        <bottom style="thin">
          <color auto="1"/>
        </bottom>
      </border>
    </dxf>
    <dxf>
      <font>
        <color rgb="FFCCFFCC"/>
      </font>
      <fill>
        <patternFill>
          <bgColor rgb="FF99C099"/>
        </patternFill>
      </fill>
      <border diagonalUp="0" diagonalDown="0">
        <left style="thin">
          <color auto="1"/>
        </left>
        <right style="thin">
          <color auto="1"/>
        </right>
        <top style="thin">
          <color auto="1"/>
        </top>
        <bottom style="thin">
          <color auto="1"/>
        </bottom>
      </border>
    </dxf>
    <dxf>
      <font>
        <color rgb="FFCCFFCC"/>
      </font>
      <fill>
        <patternFill>
          <bgColor rgb="FFCCFFCC"/>
        </patternFill>
      </fill>
      <border diagonalUp="0" diagonalDown="0">
        <left style="thin">
          <color auto="1"/>
        </left>
        <right style="thin">
          <color auto="1"/>
        </right>
        <top style="thin">
          <color auto="1"/>
        </top>
        <bottom style="thin">
          <color auto="1"/>
        </bottom>
      </border>
    </dxf>
    <dxf>
      <font>
        <color rgb="FFFFCC00"/>
      </font>
      <fill>
        <patternFill>
          <bgColor rgb="FFFFCC00"/>
        </patternFill>
      </fill>
      <border diagonalUp="0" diagonalDown="0">
        <left style="thin">
          <color auto="1"/>
        </left>
        <right style="thin">
          <color auto="1"/>
        </right>
        <top/>
        <bottom/>
      </border>
    </dxf>
    <dxf>
      <font>
        <color auto="1"/>
      </font>
      <fill>
        <patternFill>
          <bgColor rgb="FF000000"/>
        </patternFill>
      </fill>
      <border diagonalUp="0" diagonalDown="0">
        <left style="thin">
          <color auto="1"/>
        </left>
        <right style="thin">
          <color auto="1"/>
        </right>
        <top style="thin">
          <color auto="1"/>
        </top>
        <bottom style="thin">
          <color auto="1"/>
        </bottom>
      </border>
    </dxf>
    <dxf>
      <font>
        <color theme="9" tint="0.39994506668294322"/>
      </font>
      <fill>
        <patternFill>
          <bgColor rgb="FF99C099"/>
        </patternFill>
      </fill>
      <border diagonalUp="0" diagonalDown="0">
        <left style="thin">
          <color auto="1"/>
        </left>
        <right style="thin">
          <color auto="1"/>
        </right>
        <top style="thin">
          <color auto="1"/>
        </top>
        <bottom style="thin">
          <color auto="1"/>
        </bottom>
      </border>
    </dxf>
    <dxf>
      <font>
        <color rgb="FFCCFFCC"/>
      </font>
      <fill>
        <patternFill>
          <bgColor rgb="FFCCFFCC"/>
        </patternFill>
      </fill>
      <border diagonalUp="0" diagonalDown="0">
        <left style="thin">
          <color auto="1"/>
        </left>
        <right style="thin">
          <color auto="1"/>
        </right>
        <top style="thin">
          <color auto="1"/>
        </top>
        <bottom style="thin">
          <color auto="1"/>
        </bottom>
      </border>
    </dxf>
    <dxf>
      <font>
        <color rgb="FF006100"/>
      </font>
      <fill>
        <patternFill>
          <bgColor rgb="FFC6EFCE"/>
        </patternFill>
      </fill>
    </dxf>
    <dxf>
      <font>
        <color rgb="FF9C5700"/>
      </font>
      <fill>
        <patternFill>
          <bgColor rgb="FFFFEB9C"/>
        </patternFill>
      </fill>
    </dxf>
    <dxf>
      <font>
        <color rgb="FF000000"/>
      </font>
      <fill>
        <patternFill>
          <bgColor rgb="FFFF9E7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9E7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9E7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FF9E7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val="0"/>
        <i val="0"/>
      </font>
      <fill>
        <patternFill>
          <bgColor rgb="FFFF9E7E"/>
        </patternFill>
      </fill>
    </dxf>
    <dxf>
      <font>
        <color rgb="FF9C0006"/>
      </font>
      <fill>
        <patternFill>
          <bgColor rgb="FFFFC7CE"/>
        </patternFill>
      </fill>
    </dxf>
    <dxf>
      <font>
        <color rgb="FF9C0006"/>
      </font>
    </dxf>
    <dxf>
      <font>
        <color theme="0"/>
      </font>
      <fill>
        <patternFill>
          <bgColor rgb="FFC00000"/>
        </patternFill>
      </fill>
    </dxf>
    <dxf>
      <font>
        <color theme="0"/>
      </font>
      <fill>
        <patternFill>
          <bgColor rgb="FFC00000"/>
        </patternFill>
      </fill>
    </dxf>
    <dxf>
      <font>
        <color rgb="FFFFFFFF"/>
      </font>
      <fill>
        <patternFill>
          <bgColor rgb="FFC00000"/>
        </patternFill>
      </fill>
    </dxf>
    <dxf>
      <font>
        <color rgb="FFFFFFFF"/>
      </font>
      <fill>
        <patternFill>
          <bgColor rgb="FFC00000"/>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FFFFFF"/>
      </font>
      <fill>
        <patternFill>
          <bgColor rgb="FFC00000"/>
        </patternFill>
      </fill>
      <border diagonalUp="0" diagonalDown="0">
        <left style="thin">
          <color rgb="FF61A8BD"/>
        </left>
        <right style="thin">
          <color rgb="FF61A8BD"/>
        </right>
        <top style="thin">
          <color rgb="FF61A8BD"/>
        </top>
        <bottom style="thin">
          <color rgb="FF61A8BD"/>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8707B"/>
      </font>
    </dxf>
    <dxf>
      <font>
        <color rgb="FF58707B"/>
      </font>
    </dxf>
    <dxf>
      <font>
        <color rgb="FF58707B"/>
      </font>
    </dxf>
    <dxf>
      <font>
        <color rgb="FF58707B"/>
      </font>
    </dxf>
    <dxf>
      <font>
        <color rgb="FFFFFFFF"/>
      </font>
      <fill>
        <patternFill>
          <bgColor rgb="FF980506"/>
        </patternFill>
      </fill>
    </dxf>
    <dxf>
      <font>
        <color rgb="FF9C0006"/>
      </font>
      <fill>
        <patternFill>
          <bgColor rgb="FFFFC7CE"/>
        </patternFill>
      </fill>
    </dxf>
    <dxf>
      <font>
        <color rgb="FFFFFFFF"/>
      </font>
      <fill>
        <patternFill>
          <bgColor rgb="FF980506"/>
        </patternFill>
      </fill>
    </dxf>
    <dxf>
      <font>
        <color rgb="FF9C0006"/>
      </font>
      <fill>
        <patternFill>
          <bgColor rgb="FFFFC7CE"/>
        </patternFill>
      </fill>
    </dxf>
    <dxf>
      <font>
        <color rgb="FFFFFFFF"/>
      </font>
      <fill>
        <patternFill>
          <bgColor rgb="FF98050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D3D8C6"/>
      <rgbColor rgb="FFFBE5D6"/>
      <rgbColor rgb="FFFFFF00"/>
      <rgbColor rgb="FFD5D8CE"/>
      <rgbColor rgb="FFC5E0B4"/>
      <rgbColor rgb="FF980506"/>
      <rgbColor rgb="FF006100"/>
      <rgbColor rgb="FFF2F2F2"/>
      <rgbColor rgb="FF548235"/>
      <rgbColor rgb="FFC10000"/>
      <rgbColor rgb="FF99C099"/>
      <rgbColor rgb="FFC0C0C0"/>
      <rgbColor rgb="FF808080"/>
      <rgbColor rgb="FF8FAADC"/>
      <rgbColor rgb="FF595959"/>
      <rgbColor rgb="FFFFFFCC"/>
      <rgbColor rgb="FFDEEBF7"/>
      <rgbColor rgb="FFE9E8E8"/>
      <rgbColor rgb="FFFF9E7E"/>
      <rgbColor rgb="FFD2D3C9"/>
      <rgbColor rgb="FFCCCCFF"/>
      <rgbColor rgb="FFFFF2CC"/>
      <rgbColor rgb="FFD9D9D9"/>
      <rgbColor rgb="FFFFD135"/>
      <rgbColor rgb="FFC0C099"/>
      <rgbColor rgb="FFD8D9CD"/>
      <rgbColor rgb="FF9C0006"/>
      <rgbColor rgb="FFADAEAD"/>
      <rgbColor rgb="FFF0F0F0"/>
      <rgbColor rgb="FF00A1D6"/>
      <rgbColor rgb="FFC6EFCE"/>
      <rgbColor rgb="FFCCFFCC"/>
      <rgbColor rgb="FFFFEB9C"/>
      <rgbColor rgb="FFCCCDC4"/>
      <rgbColor rgb="FFD0CECE"/>
      <rgbColor rgb="FFCC99FF"/>
      <rgbColor rgb="FFFFC7CE"/>
      <rgbColor rgb="FF61A8BD"/>
      <rgbColor rgb="FF69B8D0"/>
      <rgbColor rgb="FFA9D18E"/>
      <rgbColor rgb="FFFFCC00"/>
      <rgbColor rgb="FFC09900"/>
      <rgbColor rgb="FFDF515A"/>
      <rgbColor rgb="FF58707B"/>
      <rgbColor rgb="FFA2A39A"/>
      <rgbColor rgb="FFDDDDDD"/>
      <rgbColor rgb="FF46AF77"/>
      <rgbColor rgb="FF385724"/>
      <rgbColor rgb="FF385623"/>
      <rgbColor rgb="FF9C5700"/>
      <rgbColor rgb="FF767171"/>
      <rgbColor rgb="FF2F5597"/>
      <rgbColor rgb="FF2F4247"/>
      <rgbColor rgb="00003366"/>
      <rgbColor rgb="00339966"/>
      <rgbColor rgb="00003300"/>
      <rgbColor rgb="00333300"/>
      <rgbColor rgb="00993300"/>
      <rgbColor rgb="00993366"/>
      <rgbColor rgb="00333399"/>
      <rgbColor rgb="00333333"/>
    </indexedColors>
    <mruColors>
      <color rgb="FFD8D9CD"/>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7. Eval de los Procesos'!A1"/><Relationship Id="rId13" Type="http://schemas.openxmlformats.org/officeDocument/2006/relationships/hyperlink" Target="#'12. Sostenibilidad Social'!A1"/><Relationship Id="rId18" Type="http://schemas.openxmlformats.org/officeDocument/2006/relationships/hyperlink" Target="#'Diccionario de datos de sosteni'!A1"/><Relationship Id="rId3" Type="http://schemas.openxmlformats.org/officeDocument/2006/relationships/hyperlink" Target="#'2. Integridad Proactiva'!A1"/><Relationship Id="rId7" Type="http://schemas.openxmlformats.org/officeDocument/2006/relationships/hyperlink" Target="#'6. Resp Reactiva EC'!A1"/><Relationship Id="rId12" Type="http://schemas.openxmlformats.org/officeDocument/2006/relationships/hyperlink" Target="#'11. Sostenibilidad Economica'!A1"/><Relationship Id="rId17" Type="http://schemas.openxmlformats.org/officeDocument/2006/relationships/hyperlink" Target="#'16. Progreso Lineal'!A2"/><Relationship Id="rId2" Type="http://schemas.openxmlformats.org/officeDocument/2006/relationships/hyperlink" Target="#'Resumen Integridad de Hojas'!F2"/><Relationship Id="rId16" Type="http://schemas.openxmlformats.org/officeDocument/2006/relationships/hyperlink" Target="#'15. Financiaci&#243;n Clim&#225;tica'!A1"/><Relationship Id="rId1" Type="http://schemas.openxmlformats.org/officeDocument/2006/relationships/hyperlink" Target="PRUEBA2-Assurance_Excel_Tool_V2_2_English_Opened.xlsx#'1. ACTS Mapeo de Riesgos'!A1" TargetMode="External"/><Relationship Id="rId6" Type="http://schemas.openxmlformats.org/officeDocument/2006/relationships/hyperlink" Target="#'5. Resp Proactiva EC'!A1"/><Relationship Id="rId11" Type="http://schemas.openxmlformats.org/officeDocument/2006/relationships/hyperlink" Target="#'10. Gestion de Licitaciones'!A1"/><Relationship Id="rId5" Type="http://schemas.openxmlformats.org/officeDocument/2006/relationships/hyperlink" Target="#'4. Precision Proactiva'!A1"/><Relationship Id="rId15" Type="http://schemas.openxmlformats.org/officeDocument/2006/relationships/hyperlink" Target="#'14. Sostenibilidad Ambiental'!A1"/><Relationship Id="rId10" Type="http://schemas.openxmlformats.org/officeDocument/2006/relationships/hyperlink" Target="#'9. Resumen Post Rev Indep'!A1"/><Relationship Id="rId19" Type="http://schemas.openxmlformats.org/officeDocument/2006/relationships/image" Target="../media/image1.png"/><Relationship Id="rId4" Type="http://schemas.openxmlformats.org/officeDocument/2006/relationships/hyperlink" Target="#'3. Tasa Public Proactiva'!A1"/><Relationship Id="rId9" Type="http://schemas.openxmlformats.org/officeDocument/2006/relationships/hyperlink" Target="#'8. Estado de las Recomend'!A1"/><Relationship Id="rId14" Type="http://schemas.openxmlformats.org/officeDocument/2006/relationships/hyperlink" Target="#'13. Sostenibilidad Instituc'!A1"/></Relationships>
</file>

<file path=xl/drawings/_rels/drawing10.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12.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14.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17.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Menu de Navegaci&#243;n'!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 de Navegaci&#243;n'!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 de Navegaci&#243;n'!A1"/></Relationships>
</file>

<file path=xl/drawings/drawing1.xml><?xml version="1.0" encoding="utf-8"?>
<xdr:wsDr xmlns:xdr="http://schemas.openxmlformats.org/drawingml/2006/spreadsheetDrawing" xmlns:a="http://schemas.openxmlformats.org/drawingml/2006/main">
  <xdr:twoCellAnchor>
    <xdr:from>
      <xdr:col>1</xdr:col>
      <xdr:colOff>190440</xdr:colOff>
      <xdr:row>2</xdr:row>
      <xdr:rowOff>101520</xdr:rowOff>
    </xdr:from>
    <xdr:to>
      <xdr:col>26</xdr:col>
      <xdr:colOff>37800</xdr:colOff>
      <xdr:row>39</xdr:row>
      <xdr:rowOff>24840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90440" y="489447"/>
          <a:ext cx="22305578" cy="13805575"/>
        </a:xfrm>
        <a:prstGeom prst="rect">
          <a:avLst/>
        </a:prstGeom>
        <a:solidFill>
          <a:srgbClr val="FFEBDE"/>
        </a:solidFill>
        <a:ln w="12700">
          <a:solidFill>
            <a:srgbClr val="1D3155"/>
          </a:solidFill>
          <a:miter/>
        </a:ln>
      </xdr:spPr>
      <xdr:style>
        <a:lnRef idx="2">
          <a:schemeClr val="accent1">
            <a:shade val="15000"/>
          </a:schemeClr>
        </a:lnRef>
        <a:fillRef idx="1">
          <a:schemeClr val="accent1"/>
        </a:fillRef>
        <a:effectRef idx="0">
          <a:schemeClr val="accent1"/>
        </a:effectRef>
        <a:fontRef idx="minor"/>
      </xdr:style>
      <xdr:txBody>
        <a:bodyPr/>
        <a:lstStyle/>
        <a:p>
          <a:endParaRPr lang="es-CR"/>
        </a:p>
      </xdr:txBody>
    </xdr:sp>
    <xdr:clientData/>
  </xdr:twoCellAnchor>
  <xdr:twoCellAnchor>
    <xdr:from>
      <xdr:col>1</xdr:col>
      <xdr:colOff>343080</xdr:colOff>
      <xdr:row>4</xdr:row>
      <xdr:rowOff>12600</xdr:rowOff>
    </xdr:from>
    <xdr:to>
      <xdr:col>25</xdr:col>
      <xdr:colOff>698400</xdr:colOff>
      <xdr:row>38</xdr:row>
      <xdr:rowOff>50400</xdr:rowOff>
    </xdr:to>
    <xdr:sp macro="" textlink="">
      <xdr:nvSpPr>
        <xdr:cNvPr id="3" name="Rectangle 3">
          <a:extLst>
            <a:ext uri="{FF2B5EF4-FFF2-40B4-BE49-F238E27FC236}">
              <a16:creationId xmlns:a16="http://schemas.microsoft.com/office/drawing/2014/main" id="{00000000-0008-0000-0000-000003000000}"/>
            </a:ext>
          </a:extLst>
        </xdr:cNvPr>
        <xdr:cNvSpPr/>
      </xdr:nvSpPr>
      <xdr:spPr>
        <a:xfrm>
          <a:off x="343080" y="812880"/>
          <a:ext cx="22370760" cy="13439160"/>
        </a:xfrm>
        <a:prstGeom prst="rect">
          <a:avLst/>
        </a:prstGeom>
        <a:solidFill>
          <a:srgbClr val="E7E6E6"/>
        </a:solidFill>
        <a:ln w="12700">
          <a:solidFill>
            <a:srgbClr val="1D3155"/>
          </a:solidFill>
          <a:miter/>
        </a:ln>
      </xdr:spPr>
      <xdr:style>
        <a:lnRef idx="2">
          <a:schemeClr val="accent1">
            <a:shade val="15000"/>
          </a:schemeClr>
        </a:lnRef>
        <a:fillRef idx="1">
          <a:schemeClr val="accent1"/>
        </a:fillRef>
        <a:effectRef idx="0">
          <a:schemeClr val="accent1"/>
        </a:effectRef>
        <a:fontRef idx="minor"/>
      </xdr:style>
    </xdr:sp>
    <xdr:clientData/>
  </xdr:twoCellAnchor>
  <xdr:twoCellAnchor>
    <xdr:from>
      <xdr:col>2</xdr:col>
      <xdr:colOff>0</xdr:colOff>
      <xdr:row>7</xdr:row>
      <xdr:rowOff>76320</xdr:rowOff>
    </xdr:from>
    <xdr:to>
      <xdr:col>3</xdr:col>
      <xdr:colOff>583920</xdr:colOff>
      <xdr:row>8</xdr:row>
      <xdr:rowOff>25200</xdr:rowOff>
    </xdr:to>
    <xdr:sp macro="" textlink="">
      <xdr:nvSpPr>
        <xdr:cNvPr id="4" name="Rectangle 2">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832320" y="2076480"/>
          <a:ext cx="345240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1. ACTS Mapeo de Riegos</a:t>
          </a:r>
          <a:endParaRPr lang="en-US" sz="1800" b="0" strike="noStrike" spc="-1">
            <a:latin typeface="Times New Roman"/>
          </a:endParaRPr>
        </a:p>
      </xdr:txBody>
    </xdr:sp>
    <xdr:clientData/>
  </xdr:twoCellAnchor>
  <xdr:twoCellAnchor>
    <xdr:from>
      <xdr:col>2</xdr:col>
      <xdr:colOff>1765440</xdr:colOff>
      <xdr:row>5</xdr:row>
      <xdr:rowOff>127080</xdr:rowOff>
    </xdr:from>
    <xdr:to>
      <xdr:col>6</xdr:col>
      <xdr:colOff>241200</xdr:colOff>
      <xdr:row>6</xdr:row>
      <xdr:rowOff>685440</xdr:rowOff>
    </xdr:to>
    <xdr:sp macro="" textlink="">
      <xdr:nvSpPr>
        <xdr:cNvPr id="5" name="Rectangle 13">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2597760" y="1127160"/>
          <a:ext cx="3841560" cy="758520"/>
        </a:xfrm>
        <a:prstGeom prst="rect">
          <a:avLst/>
        </a:prstGeom>
        <a:solidFill>
          <a:srgbClr val="BFBFBF"/>
        </a:solidFill>
        <a:ln w="12700">
          <a:solidFill>
            <a:srgbClr val="E7E6E6">
              <a:lumMod val="90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pPr>
          <a:r>
            <a:rPr lang="en-GB" sz="2000" b="1" strike="noStrike" spc="-1">
              <a:solidFill>
                <a:srgbClr val="C00000"/>
              </a:solidFill>
              <a:latin typeface="Arial"/>
            </a:rPr>
            <a:t>Resumen Integridad de Hojas</a:t>
          </a:r>
          <a:endParaRPr lang="en-US" sz="2000" b="0" strike="noStrike" spc="-1">
            <a:latin typeface="Times New Roman"/>
          </a:endParaRPr>
        </a:p>
      </xdr:txBody>
    </xdr:sp>
    <xdr:clientData/>
  </xdr:twoCellAnchor>
  <xdr:twoCellAnchor>
    <xdr:from>
      <xdr:col>1</xdr:col>
      <xdr:colOff>266760</xdr:colOff>
      <xdr:row>2</xdr:row>
      <xdr:rowOff>91560</xdr:rowOff>
    </xdr:from>
    <xdr:to>
      <xdr:col>2</xdr:col>
      <xdr:colOff>2018880</xdr:colOff>
      <xdr:row>3</xdr:row>
      <xdr:rowOff>116760</xdr:rowOff>
    </xdr:to>
    <xdr:sp macro="" textlink="">
      <xdr:nvSpPr>
        <xdr:cNvPr id="8" name="TextBox 27">
          <a:extLst>
            <a:ext uri="{FF2B5EF4-FFF2-40B4-BE49-F238E27FC236}">
              <a16:creationId xmlns:a16="http://schemas.microsoft.com/office/drawing/2014/main" id="{00000000-0008-0000-0000-000008000000}"/>
            </a:ext>
          </a:extLst>
        </xdr:cNvPr>
        <xdr:cNvSpPr/>
      </xdr:nvSpPr>
      <xdr:spPr>
        <a:xfrm>
          <a:off x="266760" y="91560"/>
          <a:ext cx="2575080" cy="223320"/>
        </a:xfrm>
        <a:prstGeom prst="rect">
          <a:avLst/>
        </a:prstGeom>
        <a:no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n-GB" sz="1400" b="1" strike="noStrike" spc="-1">
              <a:solidFill>
                <a:schemeClr val="dk1"/>
              </a:solidFill>
              <a:latin typeface="Calibri"/>
            </a:rPr>
            <a:t>MENÚ DE NAVEGACIÓN</a:t>
          </a:r>
          <a:endParaRPr lang="en-US" sz="1400" b="0" strike="noStrike" spc="-1">
            <a:latin typeface="Times New Roman"/>
          </a:endParaRPr>
        </a:p>
      </xdr:txBody>
    </xdr:sp>
    <xdr:clientData/>
  </xdr:twoCellAnchor>
  <xdr:twoCellAnchor>
    <xdr:from>
      <xdr:col>4</xdr:col>
      <xdr:colOff>38160</xdr:colOff>
      <xdr:row>7</xdr:row>
      <xdr:rowOff>76320</xdr:rowOff>
    </xdr:from>
    <xdr:to>
      <xdr:col>8</xdr:col>
      <xdr:colOff>203040</xdr:colOff>
      <xdr:row>8</xdr:row>
      <xdr:rowOff>25200</xdr:rowOff>
    </xdr:to>
    <xdr:sp macro="" textlink="">
      <xdr:nvSpPr>
        <xdr:cNvPr id="9" name="Rectangle 23">
          <a:hlinkClick xmlns:r="http://schemas.openxmlformats.org/officeDocument/2006/relationships" r:id="rId3"/>
          <a:extLst>
            <a:ext uri="{FF2B5EF4-FFF2-40B4-BE49-F238E27FC236}">
              <a16:creationId xmlns:a16="http://schemas.microsoft.com/office/drawing/2014/main" id="{00000000-0008-0000-0000-000009000000}"/>
            </a:ext>
          </a:extLst>
        </xdr:cNvPr>
        <xdr:cNvSpPr/>
      </xdr:nvSpPr>
      <xdr:spPr>
        <a:xfrm>
          <a:off x="4571280" y="2076480"/>
          <a:ext cx="34948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2. Integridad Proactiva</a:t>
          </a:r>
          <a:endParaRPr lang="en-US" sz="1800" b="0" strike="noStrike" spc="-1">
            <a:latin typeface="Times New Roman"/>
          </a:endParaRPr>
        </a:p>
      </xdr:txBody>
    </xdr:sp>
    <xdr:clientData/>
  </xdr:twoCellAnchor>
  <xdr:twoCellAnchor>
    <xdr:from>
      <xdr:col>2</xdr:col>
      <xdr:colOff>0</xdr:colOff>
      <xdr:row>8</xdr:row>
      <xdr:rowOff>177840</xdr:rowOff>
    </xdr:from>
    <xdr:to>
      <xdr:col>3</xdr:col>
      <xdr:colOff>571320</xdr:colOff>
      <xdr:row>9</xdr:row>
      <xdr:rowOff>126720</xdr:rowOff>
    </xdr:to>
    <xdr:sp macro="" textlink="">
      <xdr:nvSpPr>
        <xdr:cNvPr id="10" name="Rectangle 24">
          <a:hlinkClick xmlns:r="http://schemas.openxmlformats.org/officeDocument/2006/relationships" r:id="rId4"/>
          <a:extLst>
            <a:ext uri="{FF2B5EF4-FFF2-40B4-BE49-F238E27FC236}">
              <a16:creationId xmlns:a16="http://schemas.microsoft.com/office/drawing/2014/main" id="{00000000-0008-0000-0000-00000A000000}"/>
            </a:ext>
          </a:extLst>
        </xdr:cNvPr>
        <xdr:cNvSpPr/>
      </xdr:nvSpPr>
      <xdr:spPr>
        <a:xfrm>
          <a:off x="832320" y="2978280"/>
          <a:ext cx="343980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3. Tasa Publicación</a:t>
          </a:r>
          <a:r>
            <a:rPr lang="en-GB" sz="1800" b="1" strike="noStrike" spc="-1" baseline="0">
              <a:solidFill>
                <a:srgbClr val="C00000"/>
              </a:solidFill>
              <a:latin typeface="Arial"/>
            </a:rPr>
            <a:t> Proactiva</a:t>
          </a:r>
          <a:endParaRPr lang="en-US" sz="1800" b="0" strike="noStrike" spc="-1">
            <a:latin typeface="Times New Roman"/>
          </a:endParaRPr>
        </a:p>
      </xdr:txBody>
    </xdr:sp>
    <xdr:clientData/>
  </xdr:twoCellAnchor>
  <xdr:twoCellAnchor>
    <xdr:from>
      <xdr:col>4</xdr:col>
      <xdr:colOff>38160</xdr:colOff>
      <xdr:row>8</xdr:row>
      <xdr:rowOff>177840</xdr:rowOff>
    </xdr:from>
    <xdr:to>
      <xdr:col>8</xdr:col>
      <xdr:colOff>215640</xdr:colOff>
      <xdr:row>9</xdr:row>
      <xdr:rowOff>126720</xdr:rowOff>
    </xdr:to>
    <xdr:sp macro="" textlink="">
      <xdr:nvSpPr>
        <xdr:cNvPr id="11" name="Rectangle 25">
          <a:hlinkClick xmlns:r="http://schemas.openxmlformats.org/officeDocument/2006/relationships" r:id="rId5"/>
          <a:extLst>
            <a:ext uri="{FF2B5EF4-FFF2-40B4-BE49-F238E27FC236}">
              <a16:creationId xmlns:a16="http://schemas.microsoft.com/office/drawing/2014/main" id="{00000000-0008-0000-0000-00000B000000}"/>
            </a:ext>
          </a:extLst>
        </xdr:cNvPr>
        <xdr:cNvSpPr/>
      </xdr:nvSpPr>
      <xdr:spPr>
        <a:xfrm>
          <a:off x="4571280" y="2978280"/>
          <a:ext cx="350748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4. Precisión Proactiva</a:t>
          </a:r>
          <a:endParaRPr lang="en-US" sz="1800" b="0" strike="noStrike" spc="-1">
            <a:latin typeface="Times New Roman"/>
          </a:endParaRPr>
        </a:p>
      </xdr:txBody>
    </xdr:sp>
    <xdr:clientData/>
  </xdr:twoCellAnchor>
  <xdr:twoCellAnchor>
    <xdr:from>
      <xdr:col>1</xdr:col>
      <xdr:colOff>812880</xdr:colOff>
      <xdr:row>9</xdr:row>
      <xdr:rowOff>330120</xdr:rowOff>
    </xdr:from>
    <xdr:to>
      <xdr:col>3</xdr:col>
      <xdr:colOff>558360</xdr:colOff>
      <xdr:row>10</xdr:row>
      <xdr:rowOff>279000</xdr:rowOff>
    </xdr:to>
    <xdr:sp macro="" textlink="">
      <xdr:nvSpPr>
        <xdr:cNvPr id="12" name="Rectangle 26">
          <a:hlinkClick xmlns:r="http://schemas.openxmlformats.org/officeDocument/2006/relationships" r:id="rId6"/>
          <a:extLst>
            <a:ext uri="{FF2B5EF4-FFF2-40B4-BE49-F238E27FC236}">
              <a16:creationId xmlns:a16="http://schemas.microsoft.com/office/drawing/2014/main" id="{00000000-0008-0000-0000-00000C000000}"/>
            </a:ext>
          </a:extLst>
        </xdr:cNvPr>
        <xdr:cNvSpPr/>
      </xdr:nvSpPr>
      <xdr:spPr>
        <a:xfrm>
          <a:off x="812880" y="3930480"/>
          <a:ext cx="34462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5. Respuesta Proactiva de EC</a:t>
          </a:r>
          <a:endParaRPr lang="en-US" sz="1800" b="0" strike="noStrike" spc="-1">
            <a:latin typeface="Times New Roman"/>
          </a:endParaRPr>
        </a:p>
      </xdr:txBody>
    </xdr:sp>
    <xdr:clientData/>
  </xdr:twoCellAnchor>
  <xdr:twoCellAnchor>
    <xdr:from>
      <xdr:col>4</xdr:col>
      <xdr:colOff>50760</xdr:colOff>
      <xdr:row>9</xdr:row>
      <xdr:rowOff>330120</xdr:rowOff>
    </xdr:from>
    <xdr:to>
      <xdr:col>8</xdr:col>
      <xdr:colOff>228240</xdr:colOff>
      <xdr:row>10</xdr:row>
      <xdr:rowOff>279000</xdr:rowOff>
    </xdr:to>
    <xdr:sp macro="" textlink="">
      <xdr:nvSpPr>
        <xdr:cNvPr id="13" name="Rectangle 28">
          <a:hlinkClick xmlns:r="http://schemas.openxmlformats.org/officeDocument/2006/relationships" r:id="rId7"/>
          <a:extLst>
            <a:ext uri="{FF2B5EF4-FFF2-40B4-BE49-F238E27FC236}">
              <a16:creationId xmlns:a16="http://schemas.microsoft.com/office/drawing/2014/main" id="{00000000-0008-0000-0000-00000D000000}"/>
            </a:ext>
          </a:extLst>
        </xdr:cNvPr>
        <xdr:cNvSpPr/>
      </xdr:nvSpPr>
      <xdr:spPr>
        <a:xfrm>
          <a:off x="4583880" y="3930480"/>
          <a:ext cx="35074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6. Respuesta Reactiva de EC</a:t>
          </a:r>
          <a:endParaRPr lang="en-US" sz="1800" b="0" strike="noStrike" spc="-1">
            <a:latin typeface="Times New Roman"/>
          </a:endParaRPr>
        </a:p>
      </xdr:txBody>
    </xdr:sp>
    <xdr:clientData/>
  </xdr:twoCellAnchor>
  <xdr:twoCellAnchor>
    <xdr:from>
      <xdr:col>1</xdr:col>
      <xdr:colOff>812880</xdr:colOff>
      <xdr:row>10</xdr:row>
      <xdr:rowOff>507960</xdr:rowOff>
    </xdr:from>
    <xdr:to>
      <xdr:col>3</xdr:col>
      <xdr:colOff>558360</xdr:colOff>
      <xdr:row>11</xdr:row>
      <xdr:rowOff>456840</xdr:rowOff>
    </xdr:to>
    <xdr:sp macro="" textlink="">
      <xdr:nvSpPr>
        <xdr:cNvPr id="14" name="Rectangle 29">
          <a:hlinkClick xmlns:r="http://schemas.openxmlformats.org/officeDocument/2006/relationships" r:id="rId8"/>
          <a:extLst>
            <a:ext uri="{FF2B5EF4-FFF2-40B4-BE49-F238E27FC236}">
              <a16:creationId xmlns:a16="http://schemas.microsoft.com/office/drawing/2014/main" id="{00000000-0008-0000-0000-00000E000000}"/>
            </a:ext>
          </a:extLst>
        </xdr:cNvPr>
        <xdr:cNvSpPr/>
      </xdr:nvSpPr>
      <xdr:spPr>
        <a:xfrm>
          <a:off x="812880" y="4908600"/>
          <a:ext cx="344628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750" b="1" strike="noStrike" spc="-1">
              <a:solidFill>
                <a:srgbClr val="C00000"/>
              </a:solidFill>
              <a:latin typeface="Arial"/>
            </a:rPr>
            <a:t>7. Evaluación de los Procesos</a:t>
          </a:r>
          <a:endParaRPr lang="en-US" sz="1750" b="0" strike="noStrike" spc="-1">
            <a:latin typeface="Times New Roman"/>
          </a:endParaRPr>
        </a:p>
      </xdr:txBody>
    </xdr:sp>
    <xdr:clientData/>
  </xdr:twoCellAnchor>
  <xdr:twoCellAnchor>
    <xdr:from>
      <xdr:col>4</xdr:col>
      <xdr:colOff>50760</xdr:colOff>
      <xdr:row>10</xdr:row>
      <xdr:rowOff>507960</xdr:rowOff>
    </xdr:from>
    <xdr:to>
      <xdr:col>8</xdr:col>
      <xdr:colOff>228240</xdr:colOff>
      <xdr:row>11</xdr:row>
      <xdr:rowOff>456840</xdr:rowOff>
    </xdr:to>
    <xdr:sp macro="" textlink="">
      <xdr:nvSpPr>
        <xdr:cNvPr id="15" name="Rectangle 30">
          <a:hlinkClick xmlns:r="http://schemas.openxmlformats.org/officeDocument/2006/relationships" r:id="rId9"/>
          <a:extLst>
            <a:ext uri="{FF2B5EF4-FFF2-40B4-BE49-F238E27FC236}">
              <a16:creationId xmlns:a16="http://schemas.microsoft.com/office/drawing/2014/main" id="{00000000-0008-0000-0000-00000F000000}"/>
            </a:ext>
          </a:extLst>
        </xdr:cNvPr>
        <xdr:cNvSpPr/>
      </xdr:nvSpPr>
      <xdr:spPr>
        <a:xfrm>
          <a:off x="4583880" y="4908600"/>
          <a:ext cx="350748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750" b="1" strike="noStrike" spc="-1">
              <a:solidFill>
                <a:srgbClr val="C00000"/>
              </a:solidFill>
              <a:latin typeface="Arial"/>
            </a:rPr>
            <a:t>8. Estado</a:t>
          </a:r>
          <a:r>
            <a:rPr lang="en-GB" sz="1750" b="1" strike="noStrike" spc="-1" baseline="0">
              <a:solidFill>
                <a:srgbClr val="C00000"/>
              </a:solidFill>
              <a:latin typeface="Arial"/>
            </a:rPr>
            <a:t> de recomendaciones</a:t>
          </a:r>
          <a:endParaRPr lang="en-US" sz="1750" b="0" strike="noStrike" spc="-1">
            <a:latin typeface="Times New Roman"/>
          </a:endParaRPr>
        </a:p>
      </xdr:txBody>
    </xdr:sp>
    <xdr:clientData/>
  </xdr:twoCellAnchor>
  <xdr:twoCellAnchor>
    <xdr:from>
      <xdr:col>1</xdr:col>
      <xdr:colOff>812880</xdr:colOff>
      <xdr:row>11</xdr:row>
      <xdr:rowOff>685800</xdr:rowOff>
    </xdr:from>
    <xdr:to>
      <xdr:col>3</xdr:col>
      <xdr:colOff>558360</xdr:colOff>
      <xdr:row>12</xdr:row>
      <xdr:rowOff>634680</xdr:rowOff>
    </xdr:to>
    <xdr:sp macro="" textlink="">
      <xdr:nvSpPr>
        <xdr:cNvPr id="16" name="Rectangle 32">
          <a:hlinkClick xmlns:r="http://schemas.openxmlformats.org/officeDocument/2006/relationships" r:id="rId10"/>
          <a:extLst>
            <a:ext uri="{FF2B5EF4-FFF2-40B4-BE49-F238E27FC236}">
              <a16:creationId xmlns:a16="http://schemas.microsoft.com/office/drawing/2014/main" id="{00000000-0008-0000-0000-000010000000}"/>
            </a:ext>
          </a:extLst>
        </xdr:cNvPr>
        <xdr:cNvSpPr/>
      </xdr:nvSpPr>
      <xdr:spPr>
        <a:xfrm>
          <a:off x="812880" y="5886360"/>
          <a:ext cx="34462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9. Resumen Post Rev. Indep.</a:t>
          </a:r>
          <a:endParaRPr lang="en-US" sz="1800" b="0" strike="noStrike" spc="-1">
            <a:latin typeface="Times New Roman"/>
          </a:endParaRPr>
        </a:p>
      </xdr:txBody>
    </xdr:sp>
    <xdr:clientData/>
  </xdr:twoCellAnchor>
  <xdr:twoCellAnchor>
    <xdr:from>
      <xdr:col>4</xdr:col>
      <xdr:colOff>63360</xdr:colOff>
      <xdr:row>11</xdr:row>
      <xdr:rowOff>685800</xdr:rowOff>
    </xdr:from>
    <xdr:to>
      <xdr:col>8</xdr:col>
      <xdr:colOff>253440</xdr:colOff>
      <xdr:row>12</xdr:row>
      <xdr:rowOff>634680</xdr:rowOff>
    </xdr:to>
    <xdr:sp macro="" textlink="">
      <xdr:nvSpPr>
        <xdr:cNvPr id="17" name="Rectangle 33">
          <a:hlinkClick xmlns:r="http://schemas.openxmlformats.org/officeDocument/2006/relationships" r:id="rId11"/>
          <a:extLst>
            <a:ext uri="{FF2B5EF4-FFF2-40B4-BE49-F238E27FC236}">
              <a16:creationId xmlns:a16="http://schemas.microsoft.com/office/drawing/2014/main" id="{00000000-0008-0000-0000-000011000000}"/>
            </a:ext>
          </a:extLst>
        </xdr:cNvPr>
        <xdr:cNvSpPr/>
      </xdr:nvSpPr>
      <xdr:spPr>
        <a:xfrm>
          <a:off x="4596480" y="5886360"/>
          <a:ext cx="35200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rgbClr val="C00000"/>
              </a:solidFill>
              <a:latin typeface="Arial"/>
            </a:rPr>
            <a:t>10. Gestión de licitaciones</a:t>
          </a:r>
          <a:endParaRPr lang="en-US" sz="1800" b="0" strike="noStrike" spc="-1">
            <a:latin typeface="Times New Roman"/>
          </a:endParaRPr>
        </a:p>
      </xdr:txBody>
    </xdr:sp>
    <xdr:clientData/>
  </xdr:twoCellAnchor>
  <xdr:twoCellAnchor>
    <xdr:from>
      <xdr:col>1</xdr:col>
      <xdr:colOff>812880</xdr:colOff>
      <xdr:row>13</xdr:row>
      <xdr:rowOff>38160</xdr:rowOff>
    </xdr:from>
    <xdr:to>
      <xdr:col>3</xdr:col>
      <xdr:colOff>558360</xdr:colOff>
      <xdr:row>13</xdr:row>
      <xdr:rowOff>786960</xdr:rowOff>
    </xdr:to>
    <xdr:sp macro="" textlink="">
      <xdr:nvSpPr>
        <xdr:cNvPr id="18" name="Rectangle 35">
          <a:hlinkClick xmlns:r="http://schemas.openxmlformats.org/officeDocument/2006/relationships" r:id="rId12"/>
          <a:extLst>
            <a:ext uri="{FF2B5EF4-FFF2-40B4-BE49-F238E27FC236}">
              <a16:creationId xmlns:a16="http://schemas.microsoft.com/office/drawing/2014/main" id="{00000000-0008-0000-0000-000012000000}"/>
            </a:ext>
          </a:extLst>
        </xdr:cNvPr>
        <xdr:cNvSpPr/>
      </xdr:nvSpPr>
      <xdr:spPr>
        <a:xfrm>
          <a:off x="812880" y="6838920"/>
          <a:ext cx="344628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6">
                  <a:lumMod val="50000"/>
                </a:schemeClr>
              </a:solidFill>
              <a:latin typeface="Arial"/>
            </a:rPr>
            <a:t>11. Sostenibilidad Económica</a:t>
          </a:r>
          <a:endParaRPr lang="en-US" sz="1800" b="0" strike="noStrike" spc="-1">
            <a:latin typeface="Times New Roman"/>
          </a:endParaRPr>
        </a:p>
      </xdr:txBody>
    </xdr:sp>
    <xdr:clientData/>
  </xdr:twoCellAnchor>
  <xdr:twoCellAnchor>
    <xdr:from>
      <xdr:col>4</xdr:col>
      <xdr:colOff>50760</xdr:colOff>
      <xdr:row>13</xdr:row>
      <xdr:rowOff>38160</xdr:rowOff>
    </xdr:from>
    <xdr:to>
      <xdr:col>8</xdr:col>
      <xdr:colOff>266400</xdr:colOff>
      <xdr:row>13</xdr:row>
      <xdr:rowOff>786960</xdr:rowOff>
    </xdr:to>
    <xdr:sp macro="" textlink="">
      <xdr:nvSpPr>
        <xdr:cNvPr id="19" name="Rectangle 36">
          <a:hlinkClick xmlns:r="http://schemas.openxmlformats.org/officeDocument/2006/relationships" r:id="rId13"/>
          <a:extLst>
            <a:ext uri="{FF2B5EF4-FFF2-40B4-BE49-F238E27FC236}">
              <a16:creationId xmlns:a16="http://schemas.microsoft.com/office/drawing/2014/main" id="{00000000-0008-0000-0000-000013000000}"/>
            </a:ext>
          </a:extLst>
        </xdr:cNvPr>
        <xdr:cNvSpPr/>
      </xdr:nvSpPr>
      <xdr:spPr>
        <a:xfrm>
          <a:off x="4583880" y="6838920"/>
          <a:ext cx="354564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6">
                  <a:lumMod val="50000"/>
                </a:schemeClr>
              </a:solidFill>
              <a:latin typeface="Arial"/>
            </a:rPr>
            <a:t>12. Sostenibilidad Social</a:t>
          </a:r>
          <a:endParaRPr lang="en-US" sz="1800" b="0" strike="noStrike" spc="-1">
            <a:latin typeface="Times New Roman"/>
          </a:endParaRPr>
        </a:p>
      </xdr:txBody>
    </xdr:sp>
    <xdr:clientData/>
  </xdr:twoCellAnchor>
  <xdr:twoCellAnchor>
    <xdr:from>
      <xdr:col>1</xdr:col>
      <xdr:colOff>812880</xdr:colOff>
      <xdr:row>14</xdr:row>
      <xdr:rowOff>177840</xdr:rowOff>
    </xdr:from>
    <xdr:to>
      <xdr:col>3</xdr:col>
      <xdr:colOff>558360</xdr:colOff>
      <xdr:row>15</xdr:row>
      <xdr:rowOff>126720</xdr:rowOff>
    </xdr:to>
    <xdr:sp macro="" textlink="">
      <xdr:nvSpPr>
        <xdr:cNvPr id="20" name="Rectangle 37">
          <a:hlinkClick xmlns:r="http://schemas.openxmlformats.org/officeDocument/2006/relationships" r:id="rId14"/>
          <a:extLst>
            <a:ext uri="{FF2B5EF4-FFF2-40B4-BE49-F238E27FC236}">
              <a16:creationId xmlns:a16="http://schemas.microsoft.com/office/drawing/2014/main" id="{00000000-0008-0000-0000-000014000000}"/>
            </a:ext>
          </a:extLst>
        </xdr:cNvPr>
        <xdr:cNvSpPr/>
      </xdr:nvSpPr>
      <xdr:spPr>
        <a:xfrm>
          <a:off x="812880" y="7778880"/>
          <a:ext cx="344628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6">
                  <a:lumMod val="50000"/>
                </a:schemeClr>
              </a:solidFill>
              <a:latin typeface="Arial"/>
            </a:rPr>
            <a:t>13. Sosntenibilidad Instituc.</a:t>
          </a:r>
          <a:endParaRPr lang="en-US" sz="1800" b="0" strike="noStrike" spc="-1">
            <a:latin typeface="Times New Roman"/>
          </a:endParaRPr>
        </a:p>
      </xdr:txBody>
    </xdr:sp>
    <xdr:clientData/>
  </xdr:twoCellAnchor>
  <xdr:twoCellAnchor>
    <xdr:from>
      <xdr:col>4</xdr:col>
      <xdr:colOff>50760</xdr:colOff>
      <xdr:row>14</xdr:row>
      <xdr:rowOff>177840</xdr:rowOff>
    </xdr:from>
    <xdr:to>
      <xdr:col>8</xdr:col>
      <xdr:colOff>279000</xdr:colOff>
      <xdr:row>15</xdr:row>
      <xdr:rowOff>126720</xdr:rowOff>
    </xdr:to>
    <xdr:sp macro="" textlink="">
      <xdr:nvSpPr>
        <xdr:cNvPr id="21" name="Rectangle 38">
          <a:hlinkClick xmlns:r="http://schemas.openxmlformats.org/officeDocument/2006/relationships" r:id="rId15"/>
          <a:extLst>
            <a:ext uri="{FF2B5EF4-FFF2-40B4-BE49-F238E27FC236}">
              <a16:creationId xmlns:a16="http://schemas.microsoft.com/office/drawing/2014/main" id="{00000000-0008-0000-0000-000015000000}"/>
            </a:ext>
          </a:extLst>
        </xdr:cNvPr>
        <xdr:cNvSpPr/>
      </xdr:nvSpPr>
      <xdr:spPr>
        <a:xfrm>
          <a:off x="4583880" y="7778880"/>
          <a:ext cx="3558240" cy="74880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6">
                  <a:lumMod val="50000"/>
                </a:schemeClr>
              </a:solidFill>
              <a:latin typeface="Arial"/>
            </a:rPr>
            <a:t>14. Sostenibilidad Ambiental</a:t>
          </a:r>
          <a:endParaRPr lang="en-US" sz="1800" b="0" strike="noStrike" spc="-1">
            <a:latin typeface="Times New Roman"/>
          </a:endParaRPr>
        </a:p>
      </xdr:txBody>
    </xdr:sp>
    <xdr:clientData/>
  </xdr:twoCellAnchor>
  <xdr:twoCellAnchor>
    <xdr:from>
      <xdr:col>2</xdr:col>
      <xdr:colOff>0</xdr:colOff>
      <xdr:row>15</xdr:row>
      <xdr:rowOff>343080</xdr:rowOff>
    </xdr:from>
    <xdr:to>
      <xdr:col>3</xdr:col>
      <xdr:colOff>571320</xdr:colOff>
      <xdr:row>16</xdr:row>
      <xdr:rowOff>291960</xdr:rowOff>
    </xdr:to>
    <xdr:sp macro="" textlink="">
      <xdr:nvSpPr>
        <xdr:cNvPr id="22" name="Rectangle 39">
          <a:hlinkClick xmlns:r="http://schemas.openxmlformats.org/officeDocument/2006/relationships" r:id="rId16"/>
          <a:extLst>
            <a:ext uri="{FF2B5EF4-FFF2-40B4-BE49-F238E27FC236}">
              <a16:creationId xmlns:a16="http://schemas.microsoft.com/office/drawing/2014/main" id="{00000000-0008-0000-0000-000016000000}"/>
            </a:ext>
          </a:extLst>
        </xdr:cNvPr>
        <xdr:cNvSpPr/>
      </xdr:nvSpPr>
      <xdr:spPr>
        <a:xfrm>
          <a:off x="832320" y="8744040"/>
          <a:ext cx="343980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6">
                  <a:lumMod val="50000"/>
                </a:schemeClr>
              </a:solidFill>
              <a:latin typeface="Arial"/>
            </a:rPr>
            <a:t>15. Financiación Climática</a:t>
          </a:r>
          <a:endParaRPr lang="en-US" sz="1800" b="0" strike="noStrike" spc="-1">
            <a:latin typeface="Times New Roman"/>
          </a:endParaRPr>
        </a:p>
      </xdr:txBody>
    </xdr:sp>
    <xdr:clientData/>
  </xdr:twoCellAnchor>
  <xdr:twoCellAnchor>
    <xdr:from>
      <xdr:col>4</xdr:col>
      <xdr:colOff>50760</xdr:colOff>
      <xdr:row>15</xdr:row>
      <xdr:rowOff>355680</xdr:rowOff>
    </xdr:from>
    <xdr:to>
      <xdr:col>8</xdr:col>
      <xdr:colOff>240840</xdr:colOff>
      <xdr:row>16</xdr:row>
      <xdr:rowOff>304560</xdr:rowOff>
    </xdr:to>
    <xdr:sp macro="" textlink="">
      <xdr:nvSpPr>
        <xdr:cNvPr id="23" name="Rectangle 4">
          <a:hlinkClick xmlns:r="http://schemas.openxmlformats.org/officeDocument/2006/relationships" r:id="rId17"/>
          <a:extLst>
            <a:ext uri="{FF2B5EF4-FFF2-40B4-BE49-F238E27FC236}">
              <a16:creationId xmlns:a16="http://schemas.microsoft.com/office/drawing/2014/main" id="{00000000-0008-0000-0000-000017000000}"/>
            </a:ext>
          </a:extLst>
        </xdr:cNvPr>
        <xdr:cNvSpPr/>
      </xdr:nvSpPr>
      <xdr:spPr>
        <a:xfrm>
          <a:off x="4583880" y="8756640"/>
          <a:ext cx="3520080" cy="74916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GB" sz="1800" b="1" strike="noStrike" spc="-1">
              <a:solidFill>
                <a:schemeClr val="accent1">
                  <a:lumMod val="75000"/>
                </a:schemeClr>
              </a:solidFill>
              <a:latin typeface="Arial"/>
            </a:rPr>
            <a:t>16. Progreso Lineal</a:t>
          </a:r>
          <a:endParaRPr lang="en-US" sz="1800" b="0" strike="noStrike" spc="-1">
            <a:latin typeface="Times New Roman"/>
          </a:endParaRPr>
        </a:p>
      </xdr:txBody>
    </xdr:sp>
    <xdr:clientData/>
  </xdr:twoCellAnchor>
  <xdr:twoCellAnchor>
    <xdr:from>
      <xdr:col>2</xdr:col>
      <xdr:colOff>1719982</xdr:colOff>
      <xdr:row>16</xdr:row>
      <xdr:rowOff>524324</xdr:rowOff>
    </xdr:from>
    <xdr:to>
      <xdr:col>5</xdr:col>
      <xdr:colOff>749924</xdr:colOff>
      <xdr:row>19</xdr:row>
      <xdr:rowOff>3284</xdr:rowOff>
    </xdr:to>
    <xdr:sp macro="" textlink="">
      <xdr:nvSpPr>
        <xdr:cNvPr id="24" name="Rectangle 5">
          <a:hlinkClick xmlns:r="http://schemas.openxmlformats.org/officeDocument/2006/relationships" r:id="rId18"/>
          <a:extLst>
            <a:ext uri="{FF2B5EF4-FFF2-40B4-BE49-F238E27FC236}">
              <a16:creationId xmlns:a16="http://schemas.microsoft.com/office/drawing/2014/main" id="{00000000-0008-0000-0000-000018000000}"/>
            </a:ext>
          </a:extLst>
        </xdr:cNvPr>
        <xdr:cNvSpPr/>
      </xdr:nvSpPr>
      <xdr:spPr>
        <a:xfrm>
          <a:off x="2542942" y="9790244"/>
          <a:ext cx="3525742" cy="682920"/>
        </a:xfrm>
        <a:prstGeom prst="rect">
          <a:avLst/>
        </a:prstGeom>
        <a:solidFill>
          <a:srgbClr val="BFBFBF"/>
        </a:solidFill>
        <a:ln w="12700">
          <a:solidFill>
            <a:srgbClr val="E7E6E6">
              <a:lumMod val="75000"/>
            </a:srgbClr>
          </a:solidFill>
          <a:miter/>
        </a:ln>
        <a:effectLst>
          <a:glow rad="114480">
            <a:srgbClr val="767171">
              <a:alpha val="40000"/>
            </a:srgbClr>
          </a:glow>
          <a:innerShdw blurRad="63500" dist="50800" dir="16200000">
            <a:srgbClr val="000000">
              <a:alpha val="50000"/>
            </a:srgbClr>
          </a:innerShdw>
        </a:effectLst>
      </xdr:spPr>
      <xdr:style>
        <a:lnRef idx="2">
          <a:schemeClr val="accent1">
            <a:shade val="15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gn="ctr">
            <a:lnSpc>
              <a:spcPct val="100000"/>
            </a:lnSpc>
          </a:pPr>
          <a:r>
            <a:rPr lang="en-GB" sz="1800" b="1" strike="noStrike" spc="-1">
              <a:solidFill>
                <a:schemeClr val="accent6">
                  <a:lumMod val="50000"/>
                </a:schemeClr>
              </a:solidFill>
              <a:latin typeface="Arial"/>
            </a:rPr>
            <a:t>Diccionario Datos Sostenbilidad</a:t>
          </a:r>
          <a:endParaRPr lang="en-US" sz="1800" b="0" strike="noStrike" spc="-1">
            <a:latin typeface="Times New Roman"/>
          </a:endParaRPr>
        </a:p>
      </xdr:txBody>
    </xdr:sp>
    <xdr:clientData/>
  </xdr:twoCellAnchor>
  <xdr:twoCellAnchor>
    <xdr:from>
      <xdr:col>8</xdr:col>
      <xdr:colOff>550899</xdr:colOff>
      <xdr:row>4</xdr:row>
      <xdr:rowOff>147862</xdr:rowOff>
    </xdr:from>
    <xdr:to>
      <xdr:col>25</xdr:col>
      <xdr:colOff>655633</xdr:colOff>
      <xdr:row>36</xdr:row>
      <xdr:rowOff>53355</xdr:rowOff>
    </xdr:to>
    <xdr:sp macro="" textlink="">
      <xdr:nvSpPr>
        <xdr:cNvPr id="25" name="Rectangle 20">
          <a:extLst>
            <a:ext uri="{FF2B5EF4-FFF2-40B4-BE49-F238E27FC236}">
              <a16:creationId xmlns:a16="http://schemas.microsoft.com/office/drawing/2014/main" id="{0326313A-1460-4124-99C8-6F67AEDEB24A}"/>
            </a:ext>
          </a:extLst>
        </xdr:cNvPr>
        <xdr:cNvSpPr/>
      </xdr:nvSpPr>
      <xdr:spPr>
        <a:xfrm>
          <a:off x="8295590" y="923717"/>
          <a:ext cx="14000843" cy="12817929"/>
        </a:xfrm>
        <a:prstGeom prst="rect">
          <a:avLst/>
        </a:prstGeom>
        <a:solidFill>
          <a:srgbClr val="FFEBDE"/>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800" b="1" u="sng">
            <a:solidFill>
              <a:schemeClr val="tx1"/>
            </a:solidFill>
            <a:latin typeface="Arial" panose="020B0604020202020204" pitchFamily="34" charset="0"/>
            <a:cs typeface="Arial" panose="020B0604020202020204" pitchFamily="34" charset="0"/>
          </a:endParaRPr>
        </a:p>
        <a:p>
          <a:pPr algn="l"/>
          <a:endParaRPr lang="en-GB" sz="1800" b="1" u="sng">
            <a:solidFill>
              <a:schemeClr val="tx1"/>
            </a:solidFill>
            <a:latin typeface="Arial" panose="020B0604020202020204" pitchFamily="34" charset="0"/>
            <a:cs typeface="Arial" panose="020B0604020202020204" pitchFamily="34" charset="0"/>
          </a:endParaRPr>
        </a:p>
        <a:p>
          <a:pPr algn="l"/>
          <a:endParaRPr lang="en-GB" sz="1800" b="1" u="sng">
            <a:solidFill>
              <a:schemeClr val="tx1"/>
            </a:solidFill>
            <a:latin typeface="Arial" panose="020B0604020202020204" pitchFamily="34" charset="0"/>
            <a:cs typeface="Arial" panose="020B0604020202020204" pitchFamily="34" charset="0"/>
          </a:endParaRPr>
        </a:p>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INSTRUCCIONES</a:t>
          </a:r>
        </a:p>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Navegación por el panel de control</a:t>
          </a:r>
        </a:p>
        <a:p>
          <a:pPr algn="l"/>
          <a:r>
            <a:rPr lang="en-GB" sz="1800" b="0" u="none">
              <a:solidFill>
                <a:schemeClr val="tx1"/>
              </a:solidFill>
              <a:latin typeface="Arial" panose="020B0604020202020204" pitchFamily="34" charset="0"/>
              <a:cs typeface="Arial" panose="020B0604020202020204" pitchFamily="34" charset="0"/>
            </a:rPr>
            <a:t>1️⃣ Haga clic en un botón situado en la parte izquierda del panel de control para abrir la hoja correspondiente.</a:t>
          </a:r>
        </a:p>
        <a:p>
          <a:pPr algn="l"/>
          <a:br>
            <a:rPr lang="en-GB" sz="1800" b="0" u="none">
              <a:solidFill>
                <a:schemeClr val="tx1"/>
              </a:solidFill>
              <a:latin typeface="Arial" panose="020B0604020202020204" pitchFamily="34" charset="0"/>
              <a:cs typeface="Arial" panose="020B0604020202020204" pitchFamily="34" charset="0"/>
            </a:rPr>
          </a:br>
          <a:r>
            <a:rPr lang="en-GB" sz="1800" b="0" u="none">
              <a:solidFill>
                <a:schemeClr val="tx1"/>
              </a:solidFill>
              <a:latin typeface="Arial" panose="020B0604020202020204" pitchFamily="34" charset="0"/>
              <a:cs typeface="Arial" panose="020B0604020202020204" pitchFamily="34" charset="0"/>
            </a:rPr>
            <a:t>2️⃣ Solo permanecerán visibles la hoja seleccionada y el panel de control; el resto de hojas estarán ocultas.</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800" b="0" u="none">
            <a:solidFill>
              <a:schemeClr val="tx1"/>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800" b="0" u="none" baseline="0">
              <a:solidFill>
                <a:schemeClr val="tx1"/>
              </a:solidFill>
              <a:latin typeface="Arial" panose="020B0604020202020204" pitchFamily="34" charset="0"/>
              <a:cs typeface="Arial" panose="020B0604020202020204" pitchFamily="34" charset="0"/>
            </a:rPr>
            <a:t>3️⃣ </a:t>
          </a:r>
          <a:r>
            <a:rPr lang="en-GB" sz="1800" b="0" u="none">
              <a:solidFill>
                <a:schemeClr val="tx1"/>
              </a:solidFill>
              <a:latin typeface="Arial" panose="020B0604020202020204" pitchFamily="34" charset="0"/>
              <a:cs typeface="Arial" panose="020B0604020202020204" pitchFamily="34" charset="0"/>
            </a:rPr>
            <a:t>Las hojas en verde son opcionales y se refieren a los  aspectos </a:t>
          </a:r>
          <a:r>
            <a:rPr lang="en-GB" sz="1800" b="1" u="sng">
              <a:solidFill>
                <a:schemeClr val="accent6">
                  <a:lumMod val="50000"/>
                </a:schemeClr>
              </a:solidFill>
              <a:latin typeface="Arial" panose="020B0604020202020204" pitchFamily="34" charset="0"/>
              <a:cs typeface="Arial" panose="020B0604020202020204" pitchFamily="34" charset="0"/>
            </a:rPr>
            <a:t>de sostenibilidad</a:t>
          </a:r>
          <a:r>
            <a:rPr lang="en-GB" sz="1800" b="0" u="none">
              <a:solidFill>
                <a:schemeClr val="tx1"/>
              </a:solidFill>
              <a:latin typeface="Arial" panose="020B0604020202020204" pitchFamily="34" charset="0"/>
              <a:cs typeface="Arial" panose="020B0604020202020204" pitchFamily="34" charset="0"/>
            </a:rPr>
            <a:t>.</a:t>
          </a:r>
          <a:r>
            <a:rPr lang="en-GB" sz="1800" b="0" u="none" baseline="0">
              <a:solidFill>
                <a:schemeClr val="tx1"/>
              </a:solidFill>
              <a:latin typeface="Arial" panose="020B0604020202020204" pitchFamily="34" charset="0"/>
              <a:cs typeface="Arial" panose="020B0604020202020204" pitchFamily="34" charset="0"/>
            </a:rPr>
            <a:t> En la parte inferior de las hojas de sostenibilidad, puede navegar hasta el diccionario de datos que describe los detalles de cada punto de datos utilizando el botón</a:t>
          </a:r>
          <a:r>
            <a:rPr lang="en-GB" sz="1800" b="1" u="none" baseline="0">
              <a:solidFill>
                <a:schemeClr val="accent6">
                  <a:lumMod val="50000"/>
                </a:schemeClr>
              </a:solidFill>
              <a:latin typeface="Arial" panose="020B0604020202020204" pitchFamily="34" charset="0"/>
              <a:cs typeface="Arial" panose="020B0604020202020204" pitchFamily="34" charset="0"/>
            </a:rPr>
            <a:t>«Diccionario de</a:t>
          </a:r>
          <a:r>
            <a:rPr lang="en-GB" sz="1800" b="0" u="none" baseline="0">
              <a:solidFill>
                <a:schemeClr val="tx1"/>
              </a:solidFill>
              <a:latin typeface="Arial" panose="020B0604020202020204" pitchFamily="34" charset="0"/>
              <a:cs typeface="Arial" panose="020B0604020202020204" pitchFamily="34" charset="0"/>
            </a:rPr>
            <a:t>datos de sostenibilidad» situado en la parte inferior de este panel.</a:t>
          </a:r>
          <a:endParaRPr lang="en-GB" sz="1800" b="0" u="none">
            <a:solidFill>
              <a:schemeClr val="tx1"/>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GB" sz="1800" b="0" u="none">
            <a:solidFill>
              <a:schemeClr val="tx1"/>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800" b="0" u="none" baseline="0">
              <a:solidFill>
                <a:schemeClr val="tx1"/>
              </a:solidFill>
              <a:latin typeface="Arial" panose="020B0604020202020204" pitchFamily="34" charset="0"/>
              <a:cs typeface="Arial" panose="020B0604020202020204" pitchFamily="34" charset="0"/>
            </a:rPr>
            <a:t>4️⃣ La herramienta de seguimiento </a:t>
          </a:r>
          <a:r>
            <a:rPr lang="en-GB" sz="1800" b="1" u="sng" baseline="0">
              <a:solidFill>
                <a:schemeClr val="accent1">
                  <a:lumMod val="75000"/>
                </a:schemeClr>
              </a:solidFill>
              <a:latin typeface="Arial" panose="020B0604020202020204" pitchFamily="34" charset="0"/>
              <a:cs typeface="Arial" panose="020B0604020202020204" pitchFamily="34" charset="0"/>
            </a:rPr>
            <a:t>del progreso lineal</a:t>
          </a:r>
          <a:r>
            <a:rPr lang="en-GB" sz="1800" b="1" u="none" baseline="0">
              <a:solidFill>
                <a:schemeClr val="accent1">
                  <a:lumMod val="75000"/>
                </a:schemeClr>
              </a:solidFill>
              <a:latin typeface="Arial" panose="020B0604020202020204" pitchFamily="34" charset="0"/>
              <a:cs typeface="Arial" panose="020B0604020202020204" pitchFamily="34" charset="0"/>
            </a:rPr>
            <a:t> </a:t>
          </a:r>
          <a:r>
            <a:rPr lang="en-GB" sz="1800" b="0" u="none" baseline="0">
              <a:solidFill>
                <a:schemeClr val="tx1"/>
              </a:solidFill>
              <a:latin typeface="Arial" panose="020B0604020202020204" pitchFamily="34" charset="0"/>
              <a:cs typeface="Arial" panose="020B0604020202020204" pitchFamily="34" charset="0"/>
            </a:rPr>
            <a:t>que se presenta aquí es ilustrativa y deberá ajustarse a los detalles del proyecto. Está destinada principalmente a usuarios avanzados, pero no dude en explorarla si siente curiosidad.</a:t>
          </a:r>
          <a:endParaRPr lang="en-GB" sz="1800" b="0" u="none">
            <a:solidFill>
              <a:schemeClr val="tx1"/>
            </a:solidFill>
            <a:latin typeface="Arial" panose="020B0604020202020204" pitchFamily="34" charset="0"/>
            <a:cs typeface="Arial" panose="020B0604020202020204" pitchFamily="34" charset="0"/>
          </a:endParaRPr>
        </a:p>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Introducción de</a:t>
          </a:r>
          <a:r>
            <a:rPr lang="en-GB" sz="1800" b="1" u="sng" baseline="0">
              <a:solidFill>
                <a:schemeClr val="tx1"/>
              </a:solidFill>
              <a:latin typeface="Arial" panose="020B0604020202020204" pitchFamily="34" charset="0"/>
              <a:cs typeface="Arial" panose="020B0604020202020204" pitchFamily="34" charset="0"/>
            </a:rPr>
            <a:t> datos en hojas</a:t>
          </a:r>
        </a:p>
        <a:p>
          <a:pPr algn="l"/>
          <a:r>
            <a:rPr lang="en-GB" sz="1800" b="0" u="none" baseline="0">
              <a:solidFill>
                <a:schemeClr val="tx1"/>
              </a:solidFill>
              <a:latin typeface="Arial" panose="020B0604020202020204" pitchFamily="34" charset="0"/>
              <a:cs typeface="Arial" panose="020B0604020202020204" pitchFamily="34" charset="0"/>
            </a:rPr>
            <a:t>1️⃣ Cada hoja contiene campos de entrada para los datos obligatorios.</a:t>
          </a:r>
        </a:p>
        <a:p>
          <a:pPr algn="l"/>
          <a:br>
            <a:rPr lang="en-GB" sz="1800" b="0" u="none" baseline="0">
              <a:solidFill>
                <a:schemeClr val="tx1"/>
              </a:solidFill>
              <a:latin typeface="Arial" panose="020B0604020202020204" pitchFamily="34" charset="0"/>
              <a:cs typeface="Arial" panose="020B0604020202020204" pitchFamily="34" charset="0"/>
            </a:rPr>
          </a:br>
          <a:r>
            <a:rPr lang="en-GB" sz="1800" b="0" u="none" baseline="0">
              <a:solidFill>
                <a:schemeClr val="tx1"/>
              </a:solidFill>
              <a:latin typeface="Arial" panose="020B0604020202020204" pitchFamily="34" charset="0"/>
              <a:cs typeface="Arial" panose="020B0604020202020204" pitchFamily="34" charset="0"/>
            </a:rPr>
            <a:t>2️⃣ Las celdas de color rojo indican los datos que es necesario introducir.</a:t>
          </a:r>
        </a:p>
        <a:p>
          <a:pPr algn="l"/>
          <a:br>
            <a:rPr lang="en-GB" sz="1800" b="0" u="none" baseline="0">
              <a:solidFill>
                <a:schemeClr val="tx1"/>
              </a:solidFill>
              <a:latin typeface="Arial" panose="020B0604020202020204" pitchFamily="34" charset="0"/>
              <a:cs typeface="Arial" panose="020B0604020202020204" pitchFamily="34" charset="0"/>
            </a:rPr>
          </a:br>
          <a:r>
            <a:rPr lang="en-GB" sz="1800" b="0" u="none" baseline="0">
              <a:solidFill>
                <a:schemeClr val="tx1"/>
              </a:solidFill>
              <a:latin typeface="Arial" panose="020B0604020202020204" pitchFamily="34" charset="0"/>
              <a:cs typeface="Arial" panose="020B0604020202020204" pitchFamily="34" charset="0"/>
            </a:rPr>
            <a:t>3️⃣ Seleccione cualquier celda de la hoja para ver una descripción de los datos que debe introducir. Cada celda incluye una sugerencia o nota con indicaciones sobre el tipo de información que debe introducirse.</a:t>
          </a:r>
        </a:p>
        <a:p>
          <a:pPr algn="l"/>
          <a:br>
            <a:rPr lang="en-GB" sz="1800" b="0" u="none" baseline="0">
              <a:solidFill>
                <a:schemeClr val="tx1"/>
              </a:solidFill>
              <a:latin typeface="Arial" panose="020B0604020202020204" pitchFamily="34" charset="0"/>
              <a:cs typeface="Arial" panose="020B0604020202020204" pitchFamily="34" charset="0"/>
            </a:rPr>
          </a:br>
          <a:r>
            <a:rPr lang="en-GB" sz="1800" b="0" u="none" baseline="0">
              <a:solidFill>
                <a:schemeClr val="tx1"/>
              </a:solidFill>
              <a:latin typeface="Arial" panose="020B0604020202020204" pitchFamily="34" charset="0"/>
              <a:cs typeface="Arial" panose="020B0604020202020204" pitchFamily="34" charset="0"/>
            </a:rPr>
            <a:t>4️⃣ Una vez introducidos todos los datos, los resultados se actualizarán automáticamente.</a:t>
          </a:r>
        </a:p>
        <a:p>
          <a:pPr algn="l"/>
          <a:endParaRPr lang="en-GB" sz="1800" b="1" u="sng" baseline="0">
            <a:solidFill>
              <a:schemeClr val="tx1"/>
            </a:solidFill>
            <a:latin typeface="Arial" panose="020B0604020202020204" pitchFamily="34" charset="0"/>
            <a:cs typeface="Arial" panose="020B0604020202020204" pitchFamily="34" charset="0"/>
          </a:endParaRPr>
        </a:p>
        <a:p>
          <a:pPr algn="l"/>
          <a:r>
            <a:rPr lang="en-GB" sz="1800" b="1" u="sng" baseline="0">
              <a:solidFill>
                <a:schemeClr val="tx1"/>
              </a:solidFill>
              <a:latin typeface="Arial" panose="020B0604020202020204" pitchFamily="34" charset="0"/>
              <a:cs typeface="Arial" panose="020B0604020202020204" pitchFamily="34" charset="0"/>
            </a:rPr>
            <a:t>Volver al panel de control</a:t>
          </a:r>
        </a:p>
        <a:p>
          <a:pPr marL="0" marR="0" lvl="0" indent="0" algn="l" defTabSz="914400" eaLnBrk="1" fontAlgn="auto" latinLnBrk="0" hangingPunct="1">
            <a:lnSpc>
              <a:spcPct val="100000"/>
            </a:lnSpc>
            <a:spcBef>
              <a:spcPts val="0"/>
            </a:spcBef>
            <a:spcAft>
              <a:spcPts val="0"/>
            </a:spcAft>
            <a:buClrTx/>
            <a:buSzTx/>
            <a:buFontTx/>
            <a:buNone/>
            <a:tabLst/>
            <a:defRPr/>
          </a:pPr>
          <a:r>
            <a:rPr lang="en-GB" sz="1800" b="0" u="none" baseline="0">
              <a:solidFill>
                <a:schemeClr val="tx1"/>
              </a:solidFill>
              <a:latin typeface="Arial" panose="020B0604020202020204" pitchFamily="34" charset="0"/>
              <a:cs typeface="Arial" panose="020B0604020202020204" pitchFamily="34" charset="0"/>
            </a:rPr>
            <a:t>1️⃣ La hoja del panel de control permanece visible cuando se navega a una hoja separada. Seleccione la hoja del panel de control en la parte inferior de la página.</a:t>
          </a:r>
        </a:p>
        <a:p>
          <a:pPr algn="l"/>
          <a:endParaRPr lang="en-GB" sz="1800" b="1" u="sng" baseline="0">
            <a:solidFill>
              <a:schemeClr val="tx1"/>
            </a:solidFill>
            <a:latin typeface="Arial" panose="020B0604020202020204" pitchFamily="34" charset="0"/>
            <a:cs typeface="Arial" panose="020B0604020202020204" pitchFamily="34" charset="0"/>
          </a:endParaRPr>
        </a:p>
        <a:p>
          <a:pPr algn="l"/>
          <a:endParaRPr lang="en-GB" sz="1800" b="1" u="sng" baseline="0">
            <a:solidFill>
              <a:schemeClr val="tx1"/>
            </a:solidFill>
            <a:latin typeface="Arial" panose="020B0604020202020204" pitchFamily="34" charset="0"/>
            <a:cs typeface="Arial" panose="020B0604020202020204" pitchFamily="34" charset="0"/>
          </a:endParaRPr>
        </a:p>
        <a:p>
          <a:pPr algn="l"/>
          <a:r>
            <a:rPr lang="en-GB" sz="1800" b="1" u="sng" baseline="0">
              <a:solidFill>
                <a:schemeClr val="tx1"/>
              </a:solidFill>
              <a:latin typeface="Arial" panose="020B0604020202020204" pitchFamily="34" charset="0"/>
              <a:cs typeface="Arial" panose="020B0604020202020204" pitchFamily="34" charset="0"/>
            </a:rPr>
            <a:t>Restricciones y protecciones</a:t>
          </a:r>
        </a:p>
        <a:p>
          <a:pPr algn="l"/>
          <a:r>
            <a:rPr lang="en-GB" sz="1800" b="0" u="none">
              <a:solidFill>
                <a:schemeClr val="tx1"/>
              </a:solidFill>
              <a:latin typeface="Arial" panose="020B0604020202020204" pitchFamily="34" charset="0"/>
              <a:cs typeface="Arial" panose="020B0604020202020204" pitchFamily="34" charset="0"/>
            </a:rPr>
            <a:t>✅ El panel de control está protegido para evitar ediciones accidentales.</a:t>
          </a:r>
        </a:p>
        <a:p>
          <a:pPr algn="l"/>
          <a:br>
            <a:rPr lang="en-GB" sz="1800" b="0" u="none">
              <a:solidFill>
                <a:schemeClr val="tx1"/>
              </a:solidFill>
              <a:latin typeface="Arial" panose="020B0604020202020204" pitchFamily="34" charset="0"/>
              <a:cs typeface="Arial" panose="020B0604020202020204" pitchFamily="34" charset="0"/>
            </a:rPr>
          </a:br>
          <a:r>
            <a:rPr lang="en-GB" sz="1800" b="0" u="none">
              <a:solidFill>
                <a:schemeClr val="tx1"/>
              </a:solidFill>
              <a:latin typeface="Arial" panose="020B0604020202020204" pitchFamily="34" charset="0"/>
              <a:cs typeface="Arial" panose="020B0604020202020204" pitchFamily="34" charset="0"/>
            </a:rPr>
            <a:t>✅ Puede navegar utilizando los botones, pero no puede editar el diseño.</a:t>
          </a:r>
        </a:p>
        <a:p>
          <a:pPr algn="l"/>
          <a:br>
            <a:rPr lang="en-GB" sz="1800" b="0" u="none">
              <a:solidFill>
                <a:schemeClr val="tx1"/>
              </a:solidFill>
              <a:latin typeface="Arial" panose="020B0604020202020204" pitchFamily="34" charset="0"/>
              <a:cs typeface="Arial" panose="020B0604020202020204" pitchFamily="34" charset="0"/>
            </a:rPr>
          </a:br>
          <a:r>
            <a:rPr lang="en-GB" sz="1800" b="0" u="none">
              <a:solidFill>
                <a:schemeClr val="tx1"/>
              </a:solidFill>
              <a:latin typeface="Arial" panose="020B0604020202020204" pitchFamily="34" charset="0"/>
              <a:cs typeface="Arial" panose="020B0604020202020204" pitchFamily="34" charset="0"/>
            </a:rPr>
            <a:t>✅ La columna con los nombres de las hojas está oculta para que la interfaz sea más clara.</a:t>
          </a:r>
        </a:p>
        <a:p>
          <a:pPr algn="l"/>
          <a:br>
            <a:rPr lang="en-GB" sz="1800" b="0" u="none">
              <a:solidFill>
                <a:schemeClr val="tx1"/>
              </a:solidFill>
              <a:latin typeface="Arial" panose="020B0604020202020204" pitchFamily="34" charset="0"/>
              <a:cs typeface="Arial" panose="020B0604020202020204" pitchFamily="34" charset="0"/>
            </a:rPr>
          </a:br>
          <a:r>
            <a:rPr lang="en-GB" sz="1800" b="0" u="none">
              <a:solidFill>
                <a:schemeClr val="tx1"/>
              </a:solidFill>
              <a:latin typeface="Arial" panose="020B0604020202020204" pitchFamily="34" charset="0"/>
              <a:cs typeface="Arial" panose="020B0604020202020204" pitchFamily="34" charset="0"/>
            </a:rPr>
            <a:t>✅ Solo se pueden editar los campos de entrada; el resto de áreas están bloqueadas.</a:t>
          </a:r>
        </a:p>
        <a:p>
          <a:pPr algn="l"/>
          <a:endParaRPr lang="en-GB" sz="1800" b="0" u="none">
            <a:solidFill>
              <a:schemeClr val="tx1"/>
            </a:solidFill>
            <a:latin typeface="Arial" panose="020B0604020202020204" pitchFamily="34" charset="0"/>
            <a:cs typeface="Arial" panose="020B0604020202020204" pitchFamily="34" charset="0"/>
          </a:endParaRPr>
        </a:p>
        <a:p>
          <a:pPr algn="l"/>
          <a:r>
            <a:rPr lang="en-GB" sz="1800" b="1" u="sng" baseline="0">
              <a:solidFill>
                <a:schemeClr val="tx1"/>
              </a:solidFill>
              <a:latin typeface="Arial" panose="020B0604020202020204" pitchFamily="34" charset="0"/>
              <a:cs typeface="Arial" panose="020B0604020202020204" pitchFamily="34" charset="0"/>
            </a:rPr>
            <a:t>Restricciones y protecciones</a:t>
          </a:r>
        </a:p>
        <a:p>
          <a:pPr algn="l"/>
          <a:r>
            <a:rPr lang="en-GB" sz="1800" b="0" u="none">
              <a:solidFill>
                <a:schemeClr val="tx1"/>
              </a:solidFill>
              <a:latin typeface="Arial" panose="020B0604020202020204" pitchFamily="34" charset="0"/>
              <a:cs typeface="Arial" panose="020B0604020202020204" pitchFamily="34" charset="0"/>
            </a:rPr>
            <a:t>✅</a:t>
          </a:r>
          <a:r>
            <a:rPr lang="en-GB" sz="1800" b="0" u="none" baseline="0">
              <a:solidFill>
                <a:schemeClr val="tx1"/>
              </a:solidFill>
              <a:latin typeface="Arial" panose="020B0604020202020204" pitchFamily="34" charset="0"/>
              <a:cs typeface="Arial" panose="020B0604020202020204" pitchFamily="34" charset="0"/>
            </a:rPr>
            <a:t> Se pueden encontrar </a:t>
          </a:r>
          <a:r>
            <a:rPr lang="en-GB" sz="1800" b="0" u="none">
              <a:solidFill>
                <a:schemeClr val="tx1"/>
              </a:solidFill>
              <a:latin typeface="Arial" panose="020B0604020202020204" pitchFamily="34" charset="0"/>
              <a:cs typeface="Arial" panose="020B0604020202020204" pitchFamily="34" charset="0"/>
            </a:rPr>
            <a:t>más descripciones</a:t>
          </a:r>
          <a:r>
            <a:rPr lang="en-GB" sz="1800" b="0" u="none" baseline="0">
              <a:solidFill>
                <a:schemeClr val="tx1"/>
              </a:solidFill>
              <a:latin typeface="Arial" panose="020B0604020202020204" pitchFamily="34" charset="0"/>
              <a:cs typeface="Arial" panose="020B0604020202020204" pitchFamily="34" charset="0"/>
            </a:rPr>
            <a:t> de los puntos de datos CoST IDS y OC4IDS en: </a:t>
          </a:r>
        </a:p>
        <a:p>
          <a:pPr algn="l"/>
          <a:r>
            <a:rPr lang="en-GB" sz="1800" b="0" u="sng">
              <a:solidFill>
                <a:schemeClr val="accent1">
                  <a:lumMod val="75000"/>
                </a:schemeClr>
              </a:solidFill>
              <a:latin typeface="Arial" panose="020B0604020202020204" pitchFamily="34" charset="0"/>
              <a:cs typeface="Arial" panose="020B0604020202020204" pitchFamily="34" charset="0"/>
            </a:rPr>
            <a:t>https://standard.open-contracting.org/infrastructure/latest/en/cost/ids/core/#process-level</a:t>
          </a:r>
        </a:p>
        <a:p>
          <a:pPr algn="l"/>
          <a:endParaRPr lang="en-GB" sz="1800" b="0" u="none">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20</xdr:col>
      <xdr:colOff>594360</xdr:colOff>
      <xdr:row>6</xdr:row>
      <xdr:rowOff>330120</xdr:rowOff>
    </xdr:from>
    <xdr:to>
      <xdr:col>23</xdr:col>
      <xdr:colOff>810000</xdr:colOff>
      <xdr:row>7</xdr:row>
      <xdr:rowOff>177480</xdr:rowOff>
    </xdr:to>
    <xdr:pic>
      <xdr:nvPicPr>
        <xdr:cNvPr id="7" name="Picture 21" descr="A black and red striped logo&#10;&#10;Description automatically generated">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9"/>
        <a:stretch/>
      </xdr:blipFill>
      <xdr:spPr>
        <a:xfrm>
          <a:off x="18447480" y="1530360"/>
          <a:ext cx="2712960" cy="64728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774360</xdr:colOff>
      <xdr:row>0</xdr:row>
      <xdr:rowOff>50760</xdr:rowOff>
    </xdr:from>
    <xdr:to>
      <xdr:col>9</xdr:col>
      <xdr:colOff>774360</xdr:colOff>
      <xdr:row>1</xdr:row>
      <xdr:rowOff>215640</xdr:rowOff>
    </xdr:to>
    <xdr:cxnSp macro="">
      <xdr:nvCxnSpPr>
        <xdr:cNvPr id="50" name="Straight Connector 1">
          <a:extLst>
            <a:ext uri="{FF2B5EF4-FFF2-40B4-BE49-F238E27FC236}">
              <a16:creationId xmlns:a16="http://schemas.microsoft.com/office/drawing/2014/main" id="{00000000-0008-0000-0900-000032000000}"/>
            </a:ext>
          </a:extLst>
        </xdr:cNvPr>
        <xdr:cNvCxnSpPr/>
      </xdr:nvCxnSpPr>
      <xdr:spPr>
        <a:xfrm flipV="1">
          <a:off x="16167240" y="50760"/>
          <a:ext cx="360" cy="470160"/>
        </a:xfrm>
        <a:prstGeom prst="straightConnector1">
          <a:avLst/>
        </a:prstGeom>
        <a:ln w="6350">
          <a:solidFill>
            <a:srgbClr val="4472C4"/>
          </a:solidFill>
          <a:miter/>
          <a:tailEnd type="triangle" w="med" len="med"/>
        </a:ln>
      </xdr:spPr>
    </xdr:cxnSp>
    <xdr:clientData/>
  </xdr:twoCellAnchor>
  <xdr:twoCellAnchor editAs="oneCell">
    <xdr:from>
      <xdr:col>9</xdr:col>
      <xdr:colOff>33867</xdr:colOff>
      <xdr:row>0</xdr:row>
      <xdr:rowOff>93133</xdr:rowOff>
    </xdr:from>
    <xdr:to>
      <xdr:col>9</xdr:col>
      <xdr:colOff>327781</xdr:colOff>
      <xdr:row>0</xdr:row>
      <xdr:rowOff>321733</xdr:rowOff>
    </xdr:to>
    <xdr:pic>
      <xdr:nvPicPr>
        <xdr:cNvPr id="2" name="Imagen 1">
          <a:extLst>
            <a:ext uri="{FF2B5EF4-FFF2-40B4-BE49-F238E27FC236}">
              <a16:creationId xmlns:a16="http://schemas.microsoft.com/office/drawing/2014/main" id="{DBFECE1D-438C-4658-9EB0-ECC9457400A6}"/>
            </a:ext>
          </a:extLst>
        </xdr:cNvPr>
        <xdr:cNvPicPr>
          <a:picLocks noChangeAspect="1"/>
        </xdr:cNvPicPr>
      </xdr:nvPicPr>
      <xdr:blipFill>
        <a:blip xmlns:r="http://schemas.openxmlformats.org/officeDocument/2006/relationships" r:embed="rId1"/>
        <a:stretch>
          <a:fillRect/>
        </a:stretch>
      </xdr:blipFill>
      <xdr:spPr>
        <a:xfrm>
          <a:off x="15367000" y="93133"/>
          <a:ext cx="293914" cy="228600"/>
        </a:xfrm>
        <a:prstGeom prst="rect">
          <a:avLst/>
        </a:prstGeom>
      </xdr:spPr>
    </xdr:pic>
    <xdr:clientData/>
  </xdr:twoCellAnchor>
  <xdr:twoCellAnchor>
    <xdr:from>
      <xdr:col>8</xdr:col>
      <xdr:colOff>3564467</xdr:colOff>
      <xdr:row>0</xdr:row>
      <xdr:rowOff>50799</xdr:rowOff>
    </xdr:from>
    <xdr:to>
      <xdr:col>8</xdr:col>
      <xdr:colOff>5555193</xdr:colOff>
      <xdr:row>0</xdr:row>
      <xdr:rowOff>355598</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F268F1D-4FA2-415A-AAB5-C52A0A0AEF1D}"/>
            </a:ext>
          </a:extLst>
        </xdr:cNvPr>
        <xdr:cNvSpPr/>
      </xdr:nvSpPr>
      <xdr:spPr>
        <a:xfrm>
          <a:off x="13335000" y="50799"/>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774360</xdr:colOff>
      <xdr:row>0</xdr:row>
      <xdr:rowOff>37800</xdr:rowOff>
    </xdr:from>
    <xdr:to>
      <xdr:col>18</xdr:col>
      <xdr:colOff>774360</xdr:colOff>
      <xdr:row>1</xdr:row>
      <xdr:rowOff>203040</xdr:rowOff>
    </xdr:to>
    <xdr:cxnSp macro="">
      <xdr:nvCxnSpPr>
        <xdr:cNvPr id="52" name="Straight Connector 1">
          <a:extLst>
            <a:ext uri="{FF2B5EF4-FFF2-40B4-BE49-F238E27FC236}">
              <a16:creationId xmlns:a16="http://schemas.microsoft.com/office/drawing/2014/main" id="{00000000-0008-0000-0A00-000034000000}"/>
            </a:ext>
          </a:extLst>
        </xdr:cNvPr>
        <xdr:cNvCxnSpPr/>
      </xdr:nvCxnSpPr>
      <xdr:spPr>
        <a:xfrm flipV="1">
          <a:off x="17434080" y="37800"/>
          <a:ext cx="360" cy="470520"/>
        </a:xfrm>
        <a:prstGeom prst="straightConnector1">
          <a:avLst/>
        </a:prstGeom>
        <a:ln w="6350">
          <a:solidFill>
            <a:srgbClr val="4472C4"/>
          </a:solidFill>
          <a:miter/>
          <a:tailEnd type="triangle" w="med" len="med"/>
        </a:ln>
      </xdr:spPr>
    </xdr:cxnSp>
    <xdr:clientData/>
  </xdr:twoCellAnchor>
  <xdr:twoCellAnchor>
    <xdr:from>
      <xdr:col>17</xdr:col>
      <xdr:colOff>119743</xdr:colOff>
      <xdr:row>0</xdr:row>
      <xdr:rowOff>54428</xdr:rowOff>
    </xdr:from>
    <xdr:to>
      <xdr:col>17</xdr:col>
      <xdr:colOff>2110469</xdr:colOff>
      <xdr:row>0</xdr:row>
      <xdr:rowOff>359227</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E36DBE1-0C9E-4E2A-9B1B-D31F4EA0CD5F}"/>
            </a:ext>
          </a:extLst>
        </xdr:cNvPr>
        <xdr:cNvSpPr/>
      </xdr:nvSpPr>
      <xdr:spPr>
        <a:xfrm>
          <a:off x="14946086" y="54428"/>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18</xdr:col>
      <xdr:colOff>32656</xdr:colOff>
      <xdr:row>0</xdr:row>
      <xdr:rowOff>97971</xdr:rowOff>
    </xdr:from>
    <xdr:to>
      <xdr:col>18</xdr:col>
      <xdr:colOff>326570</xdr:colOff>
      <xdr:row>0</xdr:row>
      <xdr:rowOff>326571</xdr:rowOff>
    </xdr:to>
    <xdr:pic>
      <xdr:nvPicPr>
        <xdr:cNvPr id="3" name="Imagen 2">
          <a:extLst>
            <a:ext uri="{FF2B5EF4-FFF2-40B4-BE49-F238E27FC236}">
              <a16:creationId xmlns:a16="http://schemas.microsoft.com/office/drawing/2014/main" id="{3E22FEEE-F01C-4F2C-BF90-80538EDC0C46}"/>
            </a:ext>
          </a:extLst>
        </xdr:cNvPr>
        <xdr:cNvPicPr>
          <a:picLocks noChangeAspect="1"/>
        </xdr:cNvPicPr>
      </xdr:nvPicPr>
      <xdr:blipFill>
        <a:blip xmlns:r="http://schemas.openxmlformats.org/officeDocument/2006/relationships" r:embed="rId2"/>
        <a:stretch>
          <a:fillRect/>
        </a:stretch>
      </xdr:blipFill>
      <xdr:spPr>
        <a:xfrm>
          <a:off x="17003485" y="97971"/>
          <a:ext cx="293914" cy="228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774360</xdr:colOff>
      <xdr:row>0</xdr:row>
      <xdr:rowOff>37800</xdr:rowOff>
    </xdr:from>
    <xdr:to>
      <xdr:col>16</xdr:col>
      <xdr:colOff>774360</xdr:colOff>
      <xdr:row>1</xdr:row>
      <xdr:rowOff>203040</xdr:rowOff>
    </xdr:to>
    <xdr:cxnSp macro="">
      <xdr:nvCxnSpPr>
        <xdr:cNvPr id="54" name="Straight Connector 1">
          <a:extLst>
            <a:ext uri="{FF2B5EF4-FFF2-40B4-BE49-F238E27FC236}">
              <a16:creationId xmlns:a16="http://schemas.microsoft.com/office/drawing/2014/main" id="{00000000-0008-0000-0B00-000036000000}"/>
            </a:ext>
          </a:extLst>
        </xdr:cNvPr>
        <xdr:cNvCxnSpPr/>
      </xdr:nvCxnSpPr>
      <xdr:spPr>
        <a:xfrm flipV="1">
          <a:off x="16151400" y="37800"/>
          <a:ext cx="360" cy="470520"/>
        </a:xfrm>
        <a:prstGeom prst="straightConnector1">
          <a:avLst/>
        </a:prstGeom>
        <a:ln w="6350">
          <a:solidFill>
            <a:srgbClr val="4472C4"/>
          </a:solidFill>
          <a:miter/>
          <a:tailEnd type="triangle" w="med" len="med"/>
        </a:ln>
      </xdr:spPr>
    </xdr:cxnSp>
    <xdr:clientData/>
  </xdr:twoCellAnchor>
  <xdr:twoCellAnchor editAs="oneCell">
    <xdr:from>
      <xdr:col>16</xdr:col>
      <xdr:colOff>71120</xdr:colOff>
      <xdr:row>0</xdr:row>
      <xdr:rowOff>101600</xdr:rowOff>
    </xdr:from>
    <xdr:to>
      <xdr:col>16</xdr:col>
      <xdr:colOff>365034</xdr:colOff>
      <xdr:row>0</xdr:row>
      <xdr:rowOff>330200</xdr:rowOff>
    </xdr:to>
    <xdr:pic>
      <xdr:nvPicPr>
        <xdr:cNvPr id="2" name="Imagen 1">
          <a:extLst>
            <a:ext uri="{FF2B5EF4-FFF2-40B4-BE49-F238E27FC236}">
              <a16:creationId xmlns:a16="http://schemas.microsoft.com/office/drawing/2014/main" id="{CAEC902B-2C0B-490F-B370-E6AC29263E42}"/>
            </a:ext>
          </a:extLst>
        </xdr:cNvPr>
        <xdr:cNvPicPr>
          <a:picLocks noChangeAspect="1"/>
        </xdr:cNvPicPr>
      </xdr:nvPicPr>
      <xdr:blipFill>
        <a:blip xmlns:r="http://schemas.openxmlformats.org/officeDocument/2006/relationships" r:embed="rId1"/>
        <a:stretch>
          <a:fillRect/>
        </a:stretch>
      </xdr:blipFill>
      <xdr:spPr>
        <a:xfrm>
          <a:off x="17007840" y="101600"/>
          <a:ext cx="293914" cy="228600"/>
        </a:xfrm>
        <a:prstGeom prst="rect">
          <a:avLst/>
        </a:prstGeom>
      </xdr:spPr>
    </xdr:pic>
    <xdr:clientData/>
  </xdr:twoCellAnchor>
  <xdr:twoCellAnchor>
    <xdr:from>
      <xdr:col>14</xdr:col>
      <xdr:colOff>629920</xdr:colOff>
      <xdr:row>0</xdr:row>
      <xdr:rowOff>60960</xdr:rowOff>
    </xdr:from>
    <xdr:to>
      <xdr:col>15</xdr:col>
      <xdr:colOff>1726566</xdr:colOff>
      <xdr:row>0</xdr:row>
      <xdr:rowOff>365759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E2A41D7-14DA-4E6F-9DB9-9E7FB6A937DD}"/>
            </a:ext>
          </a:extLst>
        </xdr:cNvPr>
        <xdr:cNvSpPr/>
      </xdr:nvSpPr>
      <xdr:spPr>
        <a:xfrm>
          <a:off x="14945360" y="60960"/>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217389</xdr:colOff>
      <xdr:row>0</xdr:row>
      <xdr:rowOff>61645</xdr:rowOff>
    </xdr:from>
    <xdr:to>
      <xdr:col>21</xdr:col>
      <xdr:colOff>217389</xdr:colOff>
      <xdr:row>1</xdr:row>
      <xdr:rowOff>226525</xdr:rowOff>
    </xdr:to>
    <xdr:cxnSp macro="">
      <xdr:nvCxnSpPr>
        <xdr:cNvPr id="60" name="Straight Connector 1">
          <a:extLst>
            <a:ext uri="{FF2B5EF4-FFF2-40B4-BE49-F238E27FC236}">
              <a16:creationId xmlns:a16="http://schemas.microsoft.com/office/drawing/2014/main" id="{00000000-0008-0000-0E00-00003C000000}"/>
            </a:ext>
          </a:extLst>
        </xdr:cNvPr>
        <xdr:cNvCxnSpPr/>
      </xdr:nvCxnSpPr>
      <xdr:spPr>
        <a:xfrm flipV="1">
          <a:off x="15979903" y="61645"/>
          <a:ext cx="0" cy="469680"/>
        </a:xfrm>
        <a:prstGeom prst="straightConnector1">
          <a:avLst/>
        </a:prstGeom>
        <a:ln w="6350">
          <a:solidFill>
            <a:srgbClr val="4472C4"/>
          </a:solidFill>
          <a:miter/>
          <a:tailEnd type="triangle" w="med" len="med"/>
        </a:ln>
      </xdr:spPr>
    </xdr:cxnSp>
    <xdr:clientData/>
  </xdr:twoCellAnchor>
  <xdr:twoCellAnchor>
    <xdr:from>
      <xdr:col>4</xdr:col>
      <xdr:colOff>2183780</xdr:colOff>
      <xdr:row>0</xdr:row>
      <xdr:rowOff>46464</xdr:rowOff>
    </xdr:from>
    <xdr:to>
      <xdr:col>7</xdr:col>
      <xdr:colOff>559653</xdr:colOff>
      <xdr:row>0</xdr:row>
      <xdr:rowOff>351263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40EBAD9-A18B-40CA-8CA5-E451260049F1}"/>
            </a:ext>
          </a:extLst>
        </xdr:cNvPr>
        <xdr:cNvSpPr/>
      </xdr:nvSpPr>
      <xdr:spPr>
        <a:xfrm>
          <a:off x="10695878" y="46464"/>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8</xdr:col>
      <xdr:colOff>27879</xdr:colOff>
      <xdr:row>0</xdr:row>
      <xdr:rowOff>120805</xdr:rowOff>
    </xdr:from>
    <xdr:to>
      <xdr:col>9</xdr:col>
      <xdr:colOff>1328</xdr:colOff>
      <xdr:row>0</xdr:row>
      <xdr:rowOff>288073</xdr:rowOff>
    </xdr:to>
    <xdr:pic>
      <xdr:nvPicPr>
        <xdr:cNvPr id="3" name="Imagen 2">
          <a:extLst>
            <a:ext uri="{FF2B5EF4-FFF2-40B4-BE49-F238E27FC236}">
              <a16:creationId xmlns:a16="http://schemas.microsoft.com/office/drawing/2014/main" id="{3F3620B2-69A2-4549-A831-817FAF561FE9}"/>
            </a:ext>
          </a:extLst>
        </xdr:cNvPr>
        <xdr:cNvPicPr>
          <a:picLocks noChangeAspect="1"/>
        </xdr:cNvPicPr>
      </xdr:nvPicPr>
      <xdr:blipFill>
        <a:blip xmlns:r="http://schemas.openxmlformats.org/officeDocument/2006/relationships" r:embed="rId2"/>
        <a:stretch>
          <a:fillRect/>
        </a:stretch>
      </xdr:blipFill>
      <xdr:spPr>
        <a:xfrm>
          <a:off x="12768147" y="120805"/>
          <a:ext cx="215059" cy="1672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158481</xdr:colOff>
      <xdr:row>1</xdr:row>
      <xdr:rowOff>7217</xdr:rowOff>
    </xdr:from>
    <xdr:to>
      <xdr:col>20</xdr:col>
      <xdr:colOff>158481</xdr:colOff>
      <xdr:row>2</xdr:row>
      <xdr:rowOff>163630</xdr:rowOff>
    </xdr:to>
    <xdr:cxnSp macro="">
      <xdr:nvCxnSpPr>
        <xdr:cNvPr id="58" name="Straight Connector 1">
          <a:extLst>
            <a:ext uri="{FF2B5EF4-FFF2-40B4-BE49-F238E27FC236}">
              <a16:creationId xmlns:a16="http://schemas.microsoft.com/office/drawing/2014/main" id="{00000000-0008-0000-0D00-00003A000000}"/>
            </a:ext>
          </a:extLst>
        </xdr:cNvPr>
        <xdr:cNvCxnSpPr/>
      </xdr:nvCxnSpPr>
      <xdr:spPr>
        <a:xfrm flipV="1">
          <a:off x="21435214" y="312017"/>
          <a:ext cx="0" cy="469680"/>
        </a:xfrm>
        <a:prstGeom prst="straightConnector1">
          <a:avLst/>
        </a:prstGeom>
        <a:ln w="6350">
          <a:solidFill>
            <a:srgbClr val="4472C4"/>
          </a:solidFill>
          <a:miter/>
          <a:tailEnd type="triangle" w="med" len="med"/>
        </a:ln>
      </xdr:spPr>
    </xdr:cxnSp>
    <xdr:clientData/>
  </xdr:twoCellAnchor>
  <xdr:twoCellAnchor editAs="oneCell">
    <xdr:from>
      <xdr:col>8</xdr:col>
      <xdr:colOff>9605</xdr:colOff>
      <xdr:row>0</xdr:row>
      <xdr:rowOff>80683</xdr:rowOff>
    </xdr:from>
    <xdr:to>
      <xdr:col>8</xdr:col>
      <xdr:colOff>240124</xdr:colOff>
      <xdr:row>0</xdr:row>
      <xdr:rowOff>259976</xdr:rowOff>
    </xdr:to>
    <xdr:pic>
      <xdr:nvPicPr>
        <xdr:cNvPr id="4" name="Imagen 3">
          <a:extLst>
            <a:ext uri="{FF2B5EF4-FFF2-40B4-BE49-F238E27FC236}">
              <a16:creationId xmlns:a16="http://schemas.microsoft.com/office/drawing/2014/main" id="{D4B388F9-EE45-4EF1-8C52-915F60D8295D}"/>
            </a:ext>
          </a:extLst>
        </xdr:cNvPr>
        <xdr:cNvPicPr>
          <a:picLocks noChangeAspect="1"/>
        </xdr:cNvPicPr>
      </xdr:nvPicPr>
      <xdr:blipFill>
        <a:blip xmlns:r="http://schemas.openxmlformats.org/officeDocument/2006/relationships" r:embed="rId1"/>
        <a:stretch>
          <a:fillRect/>
        </a:stretch>
      </xdr:blipFill>
      <xdr:spPr>
        <a:xfrm>
          <a:off x="12102993" y="80683"/>
          <a:ext cx="230519" cy="179293"/>
        </a:xfrm>
        <a:prstGeom prst="rect">
          <a:avLst/>
        </a:prstGeom>
      </xdr:spPr>
    </xdr:pic>
    <xdr:clientData/>
  </xdr:twoCellAnchor>
  <xdr:twoCellAnchor>
    <xdr:from>
      <xdr:col>4</xdr:col>
      <xdr:colOff>2214922</xdr:colOff>
      <xdr:row>0</xdr:row>
      <xdr:rowOff>44825</xdr:rowOff>
    </xdr:from>
    <xdr:to>
      <xdr:col>7</xdr:col>
      <xdr:colOff>583907</xdr:colOff>
      <xdr:row>0</xdr:row>
      <xdr:rowOff>349624</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C27C52CC-7869-42DF-9050-3248B690E7C3}"/>
            </a:ext>
          </a:extLst>
        </xdr:cNvPr>
        <xdr:cNvSpPr/>
      </xdr:nvSpPr>
      <xdr:spPr>
        <a:xfrm>
          <a:off x="10076969" y="44825"/>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261292</xdr:colOff>
      <xdr:row>1</xdr:row>
      <xdr:rowOff>28988</xdr:rowOff>
    </xdr:from>
    <xdr:to>
      <xdr:col>19</xdr:col>
      <xdr:colOff>261292</xdr:colOff>
      <xdr:row>2</xdr:row>
      <xdr:rowOff>226525</xdr:rowOff>
    </xdr:to>
    <xdr:cxnSp macro="">
      <xdr:nvCxnSpPr>
        <xdr:cNvPr id="62" name="Straight Connector 1">
          <a:extLst>
            <a:ext uri="{FF2B5EF4-FFF2-40B4-BE49-F238E27FC236}">
              <a16:creationId xmlns:a16="http://schemas.microsoft.com/office/drawing/2014/main" id="{00000000-0008-0000-0F00-00003E000000}"/>
            </a:ext>
          </a:extLst>
        </xdr:cNvPr>
        <xdr:cNvCxnSpPr/>
      </xdr:nvCxnSpPr>
      <xdr:spPr>
        <a:xfrm flipV="1">
          <a:off x="22914463" y="453531"/>
          <a:ext cx="0" cy="589423"/>
        </a:xfrm>
        <a:prstGeom prst="straightConnector1">
          <a:avLst/>
        </a:prstGeom>
        <a:ln w="6350">
          <a:solidFill>
            <a:srgbClr val="4472C4"/>
          </a:solidFill>
          <a:miter/>
          <a:tailEnd type="triangle" w="med" len="med"/>
        </a:ln>
      </xdr:spPr>
    </xdr:cxnSp>
    <xdr:clientData/>
  </xdr:twoCellAnchor>
  <xdr:twoCellAnchor editAs="oneCell">
    <xdr:from>
      <xdr:col>8</xdr:col>
      <xdr:colOff>9293</xdr:colOff>
      <xdr:row>0</xdr:row>
      <xdr:rowOff>157975</xdr:rowOff>
    </xdr:from>
    <xdr:to>
      <xdr:col>9</xdr:col>
      <xdr:colOff>72544</xdr:colOff>
      <xdr:row>0</xdr:row>
      <xdr:rowOff>337268</xdr:rowOff>
    </xdr:to>
    <xdr:pic>
      <xdr:nvPicPr>
        <xdr:cNvPr id="2" name="Imagen 1">
          <a:extLst>
            <a:ext uri="{FF2B5EF4-FFF2-40B4-BE49-F238E27FC236}">
              <a16:creationId xmlns:a16="http://schemas.microsoft.com/office/drawing/2014/main" id="{546269CC-7A05-487E-B500-EBD26C1E5738}"/>
            </a:ext>
          </a:extLst>
        </xdr:cNvPr>
        <xdr:cNvPicPr>
          <a:picLocks noChangeAspect="1"/>
        </xdr:cNvPicPr>
      </xdr:nvPicPr>
      <xdr:blipFill>
        <a:blip xmlns:r="http://schemas.openxmlformats.org/officeDocument/2006/relationships" r:embed="rId1"/>
        <a:stretch>
          <a:fillRect/>
        </a:stretch>
      </xdr:blipFill>
      <xdr:spPr>
        <a:xfrm>
          <a:off x="12210586" y="157975"/>
          <a:ext cx="230519" cy="179293"/>
        </a:xfrm>
        <a:prstGeom prst="rect">
          <a:avLst/>
        </a:prstGeom>
      </xdr:spPr>
    </xdr:pic>
    <xdr:clientData/>
  </xdr:twoCellAnchor>
  <xdr:twoCellAnchor>
    <xdr:from>
      <xdr:col>5</xdr:col>
      <xdr:colOff>306658</xdr:colOff>
      <xdr:row>0</xdr:row>
      <xdr:rowOff>74342</xdr:rowOff>
    </xdr:from>
    <xdr:to>
      <xdr:col>7</xdr:col>
      <xdr:colOff>689750</xdr:colOff>
      <xdr:row>0</xdr:row>
      <xdr:rowOff>379141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CE7F1871-F168-4FAA-AE5B-B40A6BB6080B}"/>
            </a:ext>
          </a:extLst>
        </xdr:cNvPr>
        <xdr:cNvSpPr/>
      </xdr:nvSpPr>
      <xdr:spPr>
        <a:xfrm>
          <a:off x="10175487" y="74342"/>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149513</xdr:colOff>
      <xdr:row>1</xdr:row>
      <xdr:rowOff>113513</xdr:rowOff>
    </xdr:from>
    <xdr:to>
      <xdr:col>19</xdr:col>
      <xdr:colOff>149513</xdr:colOff>
      <xdr:row>2</xdr:row>
      <xdr:rowOff>269428</xdr:rowOff>
    </xdr:to>
    <xdr:cxnSp macro="">
      <xdr:nvCxnSpPr>
        <xdr:cNvPr id="64" name="Straight Connector 1">
          <a:extLst>
            <a:ext uri="{FF2B5EF4-FFF2-40B4-BE49-F238E27FC236}">
              <a16:creationId xmlns:a16="http://schemas.microsoft.com/office/drawing/2014/main" id="{00000000-0008-0000-1000-000040000000}"/>
            </a:ext>
          </a:extLst>
        </xdr:cNvPr>
        <xdr:cNvCxnSpPr/>
      </xdr:nvCxnSpPr>
      <xdr:spPr>
        <a:xfrm flipV="1">
          <a:off x="16743184" y="418313"/>
          <a:ext cx="0" cy="469680"/>
        </a:xfrm>
        <a:prstGeom prst="straightConnector1">
          <a:avLst/>
        </a:prstGeom>
        <a:ln w="6350">
          <a:solidFill>
            <a:srgbClr val="4472C4"/>
          </a:solidFill>
          <a:miter/>
          <a:tailEnd type="triangle" w="med" len="med"/>
        </a:ln>
      </xdr:spPr>
    </xdr:cxnSp>
    <xdr:clientData/>
  </xdr:twoCellAnchor>
  <xdr:twoCellAnchor>
    <xdr:from>
      <xdr:col>4</xdr:col>
      <xdr:colOff>2205317</xdr:colOff>
      <xdr:row>0</xdr:row>
      <xdr:rowOff>44824</xdr:rowOff>
    </xdr:from>
    <xdr:to>
      <xdr:col>7</xdr:col>
      <xdr:colOff>574302</xdr:colOff>
      <xdr:row>0</xdr:row>
      <xdr:rowOff>349623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226F2C6-DA83-4FB0-8FDB-B95594451B8A}"/>
            </a:ext>
          </a:extLst>
        </xdr:cNvPr>
        <xdr:cNvSpPr/>
      </xdr:nvSpPr>
      <xdr:spPr>
        <a:xfrm>
          <a:off x="9637058" y="44824"/>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8</xdr:col>
      <xdr:colOff>35859</xdr:colOff>
      <xdr:row>0</xdr:row>
      <xdr:rowOff>116541</xdr:rowOff>
    </xdr:from>
    <xdr:to>
      <xdr:col>9</xdr:col>
      <xdr:colOff>24331</xdr:colOff>
      <xdr:row>0</xdr:row>
      <xdr:rowOff>295834</xdr:rowOff>
    </xdr:to>
    <xdr:pic>
      <xdr:nvPicPr>
        <xdr:cNvPr id="3" name="Imagen 2">
          <a:extLst>
            <a:ext uri="{FF2B5EF4-FFF2-40B4-BE49-F238E27FC236}">
              <a16:creationId xmlns:a16="http://schemas.microsoft.com/office/drawing/2014/main" id="{3A289E26-E52A-4301-B229-543DBB2D3609}"/>
            </a:ext>
          </a:extLst>
        </xdr:cNvPr>
        <xdr:cNvPicPr>
          <a:picLocks noChangeAspect="1"/>
        </xdr:cNvPicPr>
      </xdr:nvPicPr>
      <xdr:blipFill>
        <a:blip xmlns:r="http://schemas.openxmlformats.org/officeDocument/2006/relationships" r:embed="rId2"/>
        <a:stretch>
          <a:fillRect/>
        </a:stretch>
      </xdr:blipFill>
      <xdr:spPr>
        <a:xfrm>
          <a:off x="11698941" y="116541"/>
          <a:ext cx="230519" cy="17929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19</xdr:col>
      <xdr:colOff>194337</xdr:colOff>
      <xdr:row>1</xdr:row>
      <xdr:rowOff>68689</xdr:rowOff>
    </xdr:from>
    <xdr:to>
      <xdr:col>19</xdr:col>
      <xdr:colOff>194337</xdr:colOff>
      <xdr:row>2</xdr:row>
      <xdr:rowOff>179781</xdr:rowOff>
    </xdr:to>
    <xdr:cxnSp macro="">
      <xdr:nvCxnSpPr>
        <xdr:cNvPr id="66" name="Straight Connector 1">
          <a:extLst>
            <a:ext uri="{FF2B5EF4-FFF2-40B4-BE49-F238E27FC236}">
              <a16:creationId xmlns:a16="http://schemas.microsoft.com/office/drawing/2014/main" id="{00000000-0008-0000-1100-000042000000}"/>
            </a:ext>
          </a:extLst>
        </xdr:cNvPr>
        <xdr:cNvCxnSpPr/>
      </xdr:nvCxnSpPr>
      <xdr:spPr>
        <a:xfrm flipV="1">
          <a:off x="17039019" y="373489"/>
          <a:ext cx="0" cy="469680"/>
        </a:xfrm>
        <a:prstGeom prst="straightConnector1">
          <a:avLst/>
        </a:prstGeom>
        <a:ln w="6350">
          <a:solidFill>
            <a:srgbClr val="4472C4"/>
          </a:solidFill>
          <a:miter/>
          <a:tailEnd type="triangle" w="med" len="med"/>
        </a:ln>
      </xdr:spPr>
    </xdr:cxnSp>
    <xdr:clientData/>
  </xdr:twoCellAnchor>
  <xdr:twoCellAnchor editAs="oneCell">
    <xdr:from>
      <xdr:col>8</xdr:col>
      <xdr:colOff>17929</xdr:colOff>
      <xdr:row>0</xdr:row>
      <xdr:rowOff>71718</xdr:rowOff>
    </xdr:from>
    <xdr:to>
      <xdr:col>9</xdr:col>
      <xdr:colOff>87084</xdr:colOff>
      <xdr:row>0</xdr:row>
      <xdr:rowOff>251011</xdr:rowOff>
    </xdr:to>
    <xdr:pic>
      <xdr:nvPicPr>
        <xdr:cNvPr id="2" name="Imagen 1">
          <a:extLst>
            <a:ext uri="{FF2B5EF4-FFF2-40B4-BE49-F238E27FC236}">
              <a16:creationId xmlns:a16="http://schemas.microsoft.com/office/drawing/2014/main" id="{E41F2F0F-7609-4DD5-8062-CD593DE179CC}"/>
            </a:ext>
          </a:extLst>
        </xdr:cNvPr>
        <xdr:cNvPicPr>
          <a:picLocks noChangeAspect="1"/>
        </xdr:cNvPicPr>
      </xdr:nvPicPr>
      <xdr:blipFill>
        <a:blip xmlns:r="http://schemas.openxmlformats.org/officeDocument/2006/relationships" r:embed="rId1"/>
        <a:stretch>
          <a:fillRect/>
        </a:stretch>
      </xdr:blipFill>
      <xdr:spPr>
        <a:xfrm>
          <a:off x="12407153" y="71718"/>
          <a:ext cx="230519" cy="179293"/>
        </a:xfrm>
        <a:prstGeom prst="rect">
          <a:avLst/>
        </a:prstGeom>
      </xdr:spPr>
    </xdr:pic>
    <xdr:clientData/>
  </xdr:twoCellAnchor>
  <xdr:twoCellAnchor>
    <xdr:from>
      <xdr:col>5</xdr:col>
      <xdr:colOff>573740</xdr:colOff>
      <xdr:row>0</xdr:row>
      <xdr:rowOff>26895</xdr:rowOff>
    </xdr:from>
    <xdr:to>
      <xdr:col>7</xdr:col>
      <xdr:colOff>663949</xdr:colOff>
      <xdr:row>0</xdr:row>
      <xdr:rowOff>331694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DDD014B-6B79-4824-B8DC-F89AB5611756}"/>
            </a:ext>
          </a:extLst>
        </xdr:cNvPr>
        <xdr:cNvSpPr/>
      </xdr:nvSpPr>
      <xdr:spPr>
        <a:xfrm>
          <a:off x="10372164" y="26895"/>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2667000</xdr:colOff>
      <xdr:row>4</xdr:row>
      <xdr:rowOff>1587500</xdr:rowOff>
    </xdr:from>
    <xdr:to>
      <xdr:col>14</xdr:col>
      <xdr:colOff>2857500</xdr:colOff>
      <xdr:row>8</xdr:row>
      <xdr:rowOff>165100</xdr:rowOff>
    </xdr:to>
    <xdr:sp macro="" textlink="">
      <xdr:nvSpPr>
        <xdr:cNvPr id="2" name="Down Arrow 1">
          <a:extLst>
            <a:ext uri="{FF2B5EF4-FFF2-40B4-BE49-F238E27FC236}">
              <a16:creationId xmlns:a16="http://schemas.microsoft.com/office/drawing/2014/main" id="{515CFA63-CFC8-4313-9CE4-B1DFFA60AFEA}"/>
            </a:ext>
          </a:extLst>
        </xdr:cNvPr>
        <xdr:cNvSpPr/>
      </xdr:nvSpPr>
      <xdr:spPr>
        <a:xfrm>
          <a:off x="34244280" y="2456180"/>
          <a:ext cx="3048000" cy="4528820"/>
        </a:xfrm>
        <a:prstGeom prst="downArrow">
          <a:avLst/>
        </a:prstGeom>
        <a:solidFill>
          <a:schemeClr val="accent6">
            <a:lumMod val="75000"/>
          </a:schemeClr>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2235200</xdr:colOff>
      <xdr:row>5</xdr:row>
      <xdr:rowOff>609600</xdr:rowOff>
    </xdr:from>
    <xdr:to>
      <xdr:col>5</xdr:col>
      <xdr:colOff>2336800</xdr:colOff>
      <xdr:row>8</xdr:row>
      <xdr:rowOff>1905000</xdr:rowOff>
    </xdr:to>
    <xdr:sp macro="" textlink="">
      <xdr:nvSpPr>
        <xdr:cNvPr id="3" name="Down Arrow 2">
          <a:extLst>
            <a:ext uri="{FF2B5EF4-FFF2-40B4-BE49-F238E27FC236}">
              <a16:creationId xmlns:a16="http://schemas.microsoft.com/office/drawing/2014/main" id="{4736F918-7590-4055-984D-DF8D4EA94786}"/>
            </a:ext>
          </a:extLst>
        </xdr:cNvPr>
        <xdr:cNvSpPr/>
      </xdr:nvSpPr>
      <xdr:spPr>
        <a:xfrm>
          <a:off x="7569200" y="4191000"/>
          <a:ext cx="3042920" cy="4533900"/>
        </a:xfrm>
        <a:prstGeom prst="downArrow">
          <a:avLst/>
        </a:prstGeom>
        <a:solidFill>
          <a:schemeClr val="accent6">
            <a:lumMod val="75000"/>
          </a:schemeClr>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xdr:col>
      <xdr:colOff>2036619</xdr:colOff>
      <xdr:row>4</xdr:row>
      <xdr:rowOff>415637</xdr:rowOff>
    </xdr:from>
    <xdr:to>
      <xdr:col>2</xdr:col>
      <xdr:colOff>2392877</xdr:colOff>
      <xdr:row>4</xdr:row>
      <xdr:rowOff>692727</xdr:rowOff>
    </xdr:to>
    <xdr:pic>
      <xdr:nvPicPr>
        <xdr:cNvPr id="4" name="Imagen 3">
          <a:extLst>
            <a:ext uri="{FF2B5EF4-FFF2-40B4-BE49-F238E27FC236}">
              <a16:creationId xmlns:a16="http://schemas.microsoft.com/office/drawing/2014/main" id="{D471A2FE-B419-415D-952F-7A66EB9FA297}"/>
            </a:ext>
          </a:extLst>
        </xdr:cNvPr>
        <xdr:cNvPicPr>
          <a:picLocks noChangeAspect="1"/>
        </xdr:cNvPicPr>
      </xdr:nvPicPr>
      <xdr:blipFill>
        <a:blip xmlns:r="http://schemas.openxmlformats.org/officeDocument/2006/relationships" r:embed="rId1"/>
        <a:stretch>
          <a:fillRect/>
        </a:stretch>
      </xdr:blipFill>
      <xdr:spPr>
        <a:xfrm>
          <a:off x="3740728" y="1302328"/>
          <a:ext cx="356258" cy="277090"/>
        </a:xfrm>
        <a:prstGeom prst="rect">
          <a:avLst/>
        </a:prstGeom>
      </xdr:spPr>
    </xdr:pic>
    <xdr:clientData/>
  </xdr:twoCellAnchor>
  <xdr:twoCellAnchor>
    <xdr:from>
      <xdr:col>1</xdr:col>
      <xdr:colOff>942108</xdr:colOff>
      <xdr:row>4</xdr:row>
      <xdr:rowOff>304801</xdr:rowOff>
    </xdr:from>
    <xdr:to>
      <xdr:col>2</xdr:col>
      <xdr:colOff>1981198</xdr:colOff>
      <xdr:row>4</xdr:row>
      <xdr:rowOff>762001</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90B6F2A8-9437-4B47-96F4-F00D43E1E337}"/>
            </a:ext>
          </a:extLst>
        </xdr:cNvPr>
        <xdr:cNvSpPr/>
      </xdr:nvSpPr>
      <xdr:spPr>
        <a:xfrm>
          <a:off x="942108" y="1191492"/>
          <a:ext cx="2743199" cy="457200"/>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600" b="1">
              <a:solidFill>
                <a:sysClr val="windowText" lastClr="000000"/>
              </a:solidFill>
            </a:rPr>
            <a:t>Volver</a:t>
          </a:r>
          <a:r>
            <a:rPr lang="es-CR" sz="1600" b="1" baseline="0">
              <a:solidFill>
                <a:sysClr val="windowText" lastClr="000000"/>
              </a:solidFill>
            </a:rPr>
            <a:t> a Menu de navegación</a:t>
          </a:r>
          <a:endParaRPr lang="es-CR" sz="1600" b="1">
            <a:solidFill>
              <a:sysClr val="windowText" lastClr="00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108</xdr:col>
      <xdr:colOff>51840</xdr:colOff>
      <xdr:row>2</xdr:row>
      <xdr:rowOff>47880</xdr:rowOff>
    </xdr:from>
    <xdr:to>
      <xdr:col>170</xdr:col>
      <xdr:colOff>752</xdr:colOff>
      <xdr:row>9</xdr:row>
      <xdr:rowOff>145209</xdr:rowOff>
    </xdr:to>
    <xdr:sp macro="" textlink="">
      <xdr:nvSpPr>
        <xdr:cNvPr id="57" name="Rectangle 2">
          <a:extLst>
            <a:ext uri="{FF2B5EF4-FFF2-40B4-BE49-F238E27FC236}">
              <a16:creationId xmlns:a16="http://schemas.microsoft.com/office/drawing/2014/main" id="{00000000-0008-0000-0C00-000039000000}"/>
            </a:ext>
          </a:extLst>
        </xdr:cNvPr>
        <xdr:cNvSpPr/>
      </xdr:nvSpPr>
      <xdr:spPr>
        <a:xfrm>
          <a:off x="11850120" y="552600"/>
          <a:ext cx="5497560" cy="850680"/>
        </a:xfrm>
        <a:prstGeom prst="rect">
          <a:avLst/>
        </a:prstGeom>
        <a:noFill/>
        <a:ln w="0">
          <a:noFill/>
        </a:ln>
      </xdr:spPr>
      <xdr:style>
        <a:lnRef idx="0">
          <a:scrgbClr r="0" g="0" b="0"/>
        </a:lnRef>
        <a:fillRef idx="0">
          <a:scrgbClr r="0" g="0" b="0"/>
        </a:fillRef>
        <a:effectRef idx="0">
          <a:scrgbClr r="0" g="0" b="0"/>
        </a:effectRef>
        <a:fontRef idx="minor"/>
      </xdr:style>
      <xdr:txBody>
        <a:bodyPr wrap="none" anchor="t">
          <a:spAutoFit/>
        </a:bodyPr>
        <a:lstStyle/>
        <a:p>
          <a:pPr algn="ctr">
            <a:lnSpc>
              <a:spcPct val="100000"/>
            </a:lnSpc>
          </a:pPr>
          <a:r>
            <a:rPr lang="en-GB" sz="5400" b="1" strike="noStrike" spc="-1">
              <a:solidFill>
                <a:schemeClr val="lt2">
                  <a:tint val="85000"/>
                </a:schemeClr>
              </a:solidFill>
              <a:latin typeface="Times New Roman"/>
            </a:rPr>
            <a:t>draft 13 July 2020</a:t>
          </a:r>
          <a:endParaRPr lang="en-US" sz="5400" b="0" strike="noStrike" spc="-1">
            <a:latin typeface="Times New Roman"/>
          </a:endParaRPr>
        </a:p>
      </xdr:txBody>
    </xdr:sp>
    <xdr:clientData/>
  </xdr:twoCellAnchor>
  <xdr:twoCellAnchor editAs="oneCell">
    <xdr:from>
      <xdr:col>57</xdr:col>
      <xdr:colOff>6928</xdr:colOff>
      <xdr:row>1</xdr:row>
      <xdr:rowOff>131618</xdr:rowOff>
    </xdr:from>
    <xdr:to>
      <xdr:col>57</xdr:col>
      <xdr:colOff>208910</xdr:colOff>
      <xdr:row>3</xdr:row>
      <xdr:rowOff>27709</xdr:rowOff>
    </xdr:to>
    <xdr:pic>
      <xdr:nvPicPr>
        <xdr:cNvPr id="2" name="Imagen 1">
          <a:extLst>
            <a:ext uri="{FF2B5EF4-FFF2-40B4-BE49-F238E27FC236}">
              <a16:creationId xmlns:a16="http://schemas.microsoft.com/office/drawing/2014/main" id="{53F9A98E-8A4D-4F6A-A20C-D14728900153}"/>
            </a:ext>
          </a:extLst>
        </xdr:cNvPr>
        <xdr:cNvPicPr>
          <a:picLocks noChangeAspect="1"/>
        </xdr:cNvPicPr>
      </xdr:nvPicPr>
      <xdr:blipFill>
        <a:blip xmlns:r="http://schemas.openxmlformats.org/officeDocument/2006/relationships" r:embed="rId1"/>
        <a:stretch>
          <a:fillRect/>
        </a:stretch>
      </xdr:blipFill>
      <xdr:spPr>
        <a:xfrm>
          <a:off x="11748655" y="526473"/>
          <a:ext cx="204849" cy="159327"/>
        </a:xfrm>
        <a:prstGeom prst="rect">
          <a:avLst/>
        </a:prstGeom>
      </xdr:spPr>
    </xdr:pic>
    <xdr:clientData/>
  </xdr:twoCellAnchor>
  <xdr:twoCellAnchor>
    <xdr:from>
      <xdr:col>47</xdr:col>
      <xdr:colOff>163285</xdr:colOff>
      <xdr:row>1</xdr:row>
      <xdr:rowOff>62343</xdr:rowOff>
    </xdr:from>
    <xdr:to>
      <xdr:col>56</xdr:col>
      <xdr:colOff>153019</xdr:colOff>
      <xdr:row>3</xdr:row>
      <xdr:rowOff>54427</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AD8C6BE1-F30A-45F6-95C1-F6B0CA37FFF4}"/>
            </a:ext>
          </a:extLst>
        </xdr:cNvPr>
        <xdr:cNvSpPr/>
      </xdr:nvSpPr>
      <xdr:spPr>
        <a:xfrm>
          <a:off x="11103428" y="454229"/>
          <a:ext cx="1992705" cy="253341"/>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xdr:from>
      <xdr:col>0</xdr:col>
      <xdr:colOff>749300</xdr:colOff>
      <xdr:row>55</xdr:row>
      <xdr:rowOff>31750</xdr:rowOff>
    </xdr:from>
    <xdr:to>
      <xdr:col>103</xdr:col>
      <xdr:colOff>82550</xdr:colOff>
      <xdr:row>56</xdr:row>
      <xdr:rowOff>127000</xdr:rowOff>
    </xdr:to>
    <xdr:sp macro="" textlink="">
      <xdr:nvSpPr>
        <xdr:cNvPr id="6" name="WordArt 1">
          <a:extLst>
            <a:ext uri="{FF2B5EF4-FFF2-40B4-BE49-F238E27FC236}">
              <a16:creationId xmlns:a16="http://schemas.microsoft.com/office/drawing/2014/main" id="{0E8C82F2-3408-4E4A-B8B1-1E6F5550F69A}"/>
            </a:ext>
          </a:extLst>
        </xdr:cNvPr>
        <xdr:cNvSpPr>
          <a:spLocks noChangeArrowheads="1" noChangeShapeType="1" noTextEdit="1"/>
        </xdr:cNvSpPr>
      </xdr:nvSpPr>
      <xdr:spPr bwMode="auto">
        <a:xfrm>
          <a:off x="749300" y="6115050"/>
          <a:ext cx="20294600" cy="292100"/>
        </a:xfrm>
        <a:prstGeom prst="rect">
          <a:avLst/>
        </a:prstGeom>
        <a:ln>
          <a:solidFill>
            <a:schemeClr val="accent1"/>
          </a:solidFill>
        </a:ln>
      </xdr:spPr>
      <xdr:txBody>
        <a:bodyPr wrap="none" fromWordArt="1">
          <a:prstTxWarp prst="textPlain">
            <a:avLst>
              <a:gd name="adj" fmla="val 50000"/>
            </a:avLst>
          </a:prstTxWarp>
        </a:bodyPr>
        <a:lstStyle/>
        <a:p>
          <a:pPr algn="ctr" rtl="0"/>
          <a:r>
            <a:rPr lang="en-US" sz="3600" kern="10" spc="0">
              <a:ln w="9525">
                <a:solidFill>
                  <a:srgbClr val="C0C0C0"/>
                </a:solidFill>
                <a:round/>
                <a:headEnd/>
                <a:tailEnd/>
              </a:ln>
              <a:solidFill>
                <a:schemeClr val="tx2">
                  <a:lumMod val="40000"/>
                  <a:lumOff val="60000"/>
                  <a:alpha val="25000"/>
                </a:schemeClr>
              </a:solidFill>
              <a:effectLst/>
              <a:latin typeface="Arial Black"/>
            </a:rPr>
            <a:t>Esta herramienta tiene únicamente fines ilustrativos.</a:t>
          </a:r>
          <a:r>
            <a:rPr lang="en-US" sz="3600" kern="10" spc="0" baseline="0">
              <a:ln w="9525">
                <a:solidFill>
                  <a:srgbClr val="C0C0C0"/>
                </a:solidFill>
                <a:round/>
                <a:headEnd/>
                <a:tailEnd/>
              </a:ln>
              <a:solidFill>
                <a:schemeClr val="tx2">
                  <a:lumMod val="40000"/>
                  <a:lumOff val="60000"/>
                  <a:alpha val="25000"/>
                </a:schemeClr>
              </a:solidFill>
              <a:effectLst/>
              <a:latin typeface="Arial Black"/>
            </a:rPr>
            <a:t> Las fórmulas</a:t>
          </a:r>
          <a:r>
            <a:rPr lang="en-US" sz="3600" kern="10" spc="0">
              <a:ln w="9525">
                <a:solidFill>
                  <a:srgbClr val="C0C0C0"/>
                </a:solidFill>
                <a:round/>
                <a:headEnd/>
                <a:tailEnd/>
              </a:ln>
              <a:solidFill>
                <a:schemeClr val="tx2">
                  <a:lumMod val="40000"/>
                  <a:lumOff val="60000"/>
                  <a:alpha val="25000"/>
                </a:schemeClr>
              </a:solidFill>
              <a:effectLst/>
              <a:latin typeface="Arial Black"/>
            </a:rPr>
            <a:t>subyacentes</a:t>
          </a:r>
          <a:r>
            <a:rPr lang="en-US" sz="3600" kern="10" spc="0" baseline="0">
              <a:ln w="9525">
                <a:solidFill>
                  <a:srgbClr val="C0C0C0"/>
                </a:solidFill>
                <a:round/>
                <a:headEnd/>
                <a:tailEnd/>
              </a:ln>
              <a:solidFill>
                <a:schemeClr val="tx2">
                  <a:lumMod val="40000"/>
                  <a:lumOff val="60000"/>
                  <a:alpha val="25000"/>
                </a:schemeClr>
              </a:solidFill>
              <a:effectLst/>
              <a:latin typeface="Arial Black"/>
            </a:rPr>
            <a:t> deben desarrollarse basándose en el presupuesto cuantificado</a:t>
          </a:r>
          <a:endParaRPr lang="en-US" sz="3600" kern="10" spc="0">
            <a:ln w="9525">
              <a:solidFill>
                <a:srgbClr val="C0C0C0"/>
              </a:solidFill>
              <a:round/>
              <a:headEnd/>
              <a:tailEnd/>
            </a:ln>
            <a:solidFill>
              <a:schemeClr val="tx2">
                <a:lumMod val="40000"/>
                <a:lumOff val="60000"/>
                <a:alpha val="25000"/>
              </a:schemeClr>
            </a:solidFill>
            <a:effectLst/>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99785</xdr:colOff>
      <xdr:row>0</xdr:row>
      <xdr:rowOff>76200</xdr:rowOff>
    </xdr:from>
    <xdr:to>
      <xdr:col>1</xdr:col>
      <xdr:colOff>825500</xdr:colOff>
      <xdr:row>0</xdr:row>
      <xdr:rowOff>393700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53E3D08-2130-4EF7-A679-972BF747CD08}"/>
            </a:ext>
          </a:extLst>
        </xdr:cNvPr>
        <xdr:cNvSpPr/>
      </xdr:nvSpPr>
      <xdr:spPr>
        <a:xfrm>
          <a:off x="99785" y="76200"/>
          <a:ext cx="2122715" cy="317500"/>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200" b="1">
              <a:solidFill>
                <a:sysClr val="windowText" lastClr="000000"/>
              </a:solidFill>
            </a:rPr>
            <a:t>Volver</a:t>
          </a:r>
          <a:r>
            <a:rPr lang="es-CR" sz="1200" b="1" baseline="0">
              <a:solidFill>
                <a:sysClr val="windowText" lastClr="000000"/>
              </a:solidFill>
            </a:rPr>
            <a:t> a Menu de navegación</a:t>
          </a:r>
          <a:endParaRPr lang="es-CR" sz="1200" b="1">
            <a:solidFill>
              <a:sysClr val="windowText" lastClr="000000"/>
            </a:solidFill>
          </a:endParaRPr>
        </a:p>
      </xdr:txBody>
    </xdr:sp>
    <xdr:clientData/>
  </xdr:twoCellAnchor>
  <xdr:twoCellAnchor editAs="oneCell">
    <xdr:from>
      <xdr:col>2</xdr:col>
      <xdr:colOff>76200</xdr:colOff>
      <xdr:row>0</xdr:row>
      <xdr:rowOff>139700</xdr:rowOff>
    </xdr:from>
    <xdr:to>
      <xdr:col>2</xdr:col>
      <xdr:colOff>386443</xdr:colOff>
      <xdr:row>0</xdr:row>
      <xdr:rowOff>381000</xdr:rowOff>
    </xdr:to>
    <xdr:pic>
      <xdr:nvPicPr>
        <xdr:cNvPr id="4" name="Imagen 3">
          <a:extLst>
            <a:ext uri="{FF2B5EF4-FFF2-40B4-BE49-F238E27FC236}">
              <a16:creationId xmlns:a16="http://schemas.microsoft.com/office/drawing/2014/main" id="{67965F93-88E3-3270-665D-B126370581AC}"/>
            </a:ext>
          </a:extLst>
        </xdr:cNvPr>
        <xdr:cNvPicPr>
          <a:picLocks noChangeAspect="1"/>
        </xdr:cNvPicPr>
      </xdr:nvPicPr>
      <xdr:blipFill>
        <a:blip xmlns:r="http://schemas.openxmlformats.org/officeDocument/2006/relationships" r:embed="rId2"/>
        <a:stretch>
          <a:fillRect/>
        </a:stretch>
      </xdr:blipFill>
      <xdr:spPr>
        <a:xfrm>
          <a:off x="2311400" y="139700"/>
          <a:ext cx="310243" cy="241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37800</xdr:colOff>
      <xdr:row>36</xdr:row>
      <xdr:rowOff>164880</xdr:rowOff>
    </xdr:from>
    <xdr:to>
      <xdr:col>0</xdr:col>
      <xdr:colOff>952200</xdr:colOff>
      <xdr:row>36</xdr:row>
      <xdr:rowOff>164880</xdr:rowOff>
    </xdr:to>
    <xdr:cxnSp macro="">
      <xdr:nvCxnSpPr>
        <xdr:cNvPr id="23" name="Straight Connector 1">
          <a:extLst>
            <a:ext uri="{FF2B5EF4-FFF2-40B4-BE49-F238E27FC236}">
              <a16:creationId xmlns:a16="http://schemas.microsoft.com/office/drawing/2014/main" id="{00000000-0008-0000-0200-000017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24" name="Straight Connector 3">
          <a:extLst>
            <a:ext uri="{FF2B5EF4-FFF2-40B4-BE49-F238E27FC236}">
              <a16:creationId xmlns:a16="http://schemas.microsoft.com/office/drawing/2014/main" id="{00000000-0008-0000-0200-000018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xdr:from>
      <xdr:col>0</xdr:col>
      <xdr:colOff>37800</xdr:colOff>
      <xdr:row>36</xdr:row>
      <xdr:rowOff>164880</xdr:rowOff>
    </xdr:from>
    <xdr:to>
      <xdr:col>0</xdr:col>
      <xdr:colOff>952200</xdr:colOff>
      <xdr:row>36</xdr:row>
      <xdr:rowOff>164880</xdr:rowOff>
    </xdr:to>
    <xdr:cxnSp macro="">
      <xdr:nvCxnSpPr>
        <xdr:cNvPr id="25" name="Straight Connector 4">
          <a:extLst>
            <a:ext uri="{FF2B5EF4-FFF2-40B4-BE49-F238E27FC236}">
              <a16:creationId xmlns:a16="http://schemas.microsoft.com/office/drawing/2014/main" id="{00000000-0008-0000-0200-000019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26" name="Straight Connector 5">
          <a:extLst>
            <a:ext uri="{FF2B5EF4-FFF2-40B4-BE49-F238E27FC236}">
              <a16:creationId xmlns:a16="http://schemas.microsoft.com/office/drawing/2014/main" id="{00000000-0008-0000-0200-00001A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xdr:from>
      <xdr:col>0</xdr:col>
      <xdr:colOff>37800</xdr:colOff>
      <xdr:row>36</xdr:row>
      <xdr:rowOff>164880</xdr:rowOff>
    </xdr:from>
    <xdr:to>
      <xdr:col>0</xdr:col>
      <xdr:colOff>952200</xdr:colOff>
      <xdr:row>36</xdr:row>
      <xdr:rowOff>164880</xdr:rowOff>
    </xdr:to>
    <xdr:cxnSp macro="">
      <xdr:nvCxnSpPr>
        <xdr:cNvPr id="28" name="Straight Connector 7">
          <a:extLst>
            <a:ext uri="{FF2B5EF4-FFF2-40B4-BE49-F238E27FC236}">
              <a16:creationId xmlns:a16="http://schemas.microsoft.com/office/drawing/2014/main" id="{00000000-0008-0000-0200-00001C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29" name="Straight Connector 8">
          <a:extLst>
            <a:ext uri="{FF2B5EF4-FFF2-40B4-BE49-F238E27FC236}">
              <a16:creationId xmlns:a16="http://schemas.microsoft.com/office/drawing/2014/main" id="{00000000-0008-0000-0200-00001D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xdr:from>
      <xdr:col>0</xdr:col>
      <xdr:colOff>37800</xdr:colOff>
      <xdr:row>36</xdr:row>
      <xdr:rowOff>164880</xdr:rowOff>
    </xdr:from>
    <xdr:to>
      <xdr:col>0</xdr:col>
      <xdr:colOff>952200</xdr:colOff>
      <xdr:row>36</xdr:row>
      <xdr:rowOff>164880</xdr:rowOff>
    </xdr:to>
    <xdr:cxnSp macro="">
      <xdr:nvCxnSpPr>
        <xdr:cNvPr id="30" name="Straight Connector 9">
          <a:extLst>
            <a:ext uri="{FF2B5EF4-FFF2-40B4-BE49-F238E27FC236}">
              <a16:creationId xmlns:a16="http://schemas.microsoft.com/office/drawing/2014/main" id="{00000000-0008-0000-0200-00001E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31" name="Straight Connector 10">
          <a:extLst>
            <a:ext uri="{FF2B5EF4-FFF2-40B4-BE49-F238E27FC236}">
              <a16:creationId xmlns:a16="http://schemas.microsoft.com/office/drawing/2014/main" id="{00000000-0008-0000-0200-00001F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xdr:from>
      <xdr:col>0</xdr:col>
      <xdr:colOff>37800</xdr:colOff>
      <xdr:row>36</xdr:row>
      <xdr:rowOff>164880</xdr:rowOff>
    </xdr:from>
    <xdr:to>
      <xdr:col>0</xdr:col>
      <xdr:colOff>952200</xdr:colOff>
      <xdr:row>36</xdr:row>
      <xdr:rowOff>164880</xdr:rowOff>
    </xdr:to>
    <xdr:cxnSp macro="">
      <xdr:nvCxnSpPr>
        <xdr:cNvPr id="33" name="Straight Connector 12">
          <a:extLst>
            <a:ext uri="{FF2B5EF4-FFF2-40B4-BE49-F238E27FC236}">
              <a16:creationId xmlns:a16="http://schemas.microsoft.com/office/drawing/2014/main" id="{00000000-0008-0000-0200-000021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34" name="Straight Connector 13">
          <a:extLst>
            <a:ext uri="{FF2B5EF4-FFF2-40B4-BE49-F238E27FC236}">
              <a16:creationId xmlns:a16="http://schemas.microsoft.com/office/drawing/2014/main" id="{00000000-0008-0000-0200-000022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xdr:from>
      <xdr:col>0</xdr:col>
      <xdr:colOff>37800</xdr:colOff>
      <xdr:row>36</xdr:row>
      <xdr:rowOff>164880</xdr:rowOff>
    </xdr:from>
    <xdr:to>
      <xdr:col>0</xdr:col>
      <xdr:colOff>952200</xdr:colOff>
      <xdr:row>36</xdr:row>
      <xdr:rowOff>164880</xdr:rowOff>
    </xdr:to>
    <xdr:cxnSp macro="">
      <xdr:nvCxnSpPr>
        <xdr:cNvPr id="35" name="Straight Connector 14">
          <a:extLst>
            <a:ext uri="{FF2B5EF4-FFF2-40B4-BE49-F238E27FC236}">
              <a16:creationId xmlns:a16="http://schemas.microsoft.com/office/drawing/2014/main" id="{00000000-0008-0000-0200-000023000000}"/>
            </a:ext>
          </a:extLst>
        </xdr:cNvPr>
        <xdr:cNvCxnSpPr/>
      </xdr:nvCxnSpPr>
      <xdr:spPr>
        <a:xfrm flipH="1">
          <a:off x="37800" y="12766320"/>
          <a:ext cx="914760" cy="360"/>
        </a:xfrm>
        <a:prstGeom prst="straightConnector1">
          <a:avLst/>
        </a:prstGeom>
        <a:ln w="6350">
          <a:solidFill>
            <a:srgbClr val="4472C4"/>
          </a:solidFill>
          <a:miter/>
          <a:tailEnd type="triangle" w="med" len="med"/>
        </a:ln>
      </xdr:spPr>
    </xdr:cxnSp>
    <xdr:clientData/>
  </xdr:twoCellAnchor>
  <xdr:twoCellAnchor>
    <xdr:from>
      <xdr:col>12</xdr:col>
      <xdr:colOff>37800</xdr:colOff>
      <xdr:row>36</xdr:row>
      <xdr:rowOff>164880</xdr:rowOff>
    </xdr:from>
    <xdr:to>
      <xdr:col>13</xdr:col>
      <xdr:colOff>106920</xdr:colOff>
      <xdr:row>36</xdr:row>
      <xdr:rowOff>164880</xdr:rowOff>
    </xdr:to>
    <xdr:cxnSp macro="">
      <xdr:nvCxnSpPr>
        <xdr:cNvPr id="36" name="Straight Connector 15">
          <a:extLst>
            <a:ext uri="{FF2B5EF4-FFF2-40B4-BE49-F238E27FC236}">
              <a16:creationId xmlns:a16="http://schemas.microsoft.com/office/drawing/2014/main" id="{00000000-0008-0000-0200-000024000000}"/>
            </a:ext>
          </a:extLst>
        </xdr:cNvPr>
        <xdr:cNvCxnSpPr/>
      </xdr:nvCxnSpPr>
      <xdr:spPr>
        <a:xfrm flipH="1">
          <a:off x="12742200" y="12766320"/>
          <a:ext cx="914760" cy="360"/>
        </a:xfrm>
        <a:prstGeom prst="straightConnector1">
          <a:avLst/>
        </a:prstGeom>
        <a:ln w="6350">
          <a:solidFill>
            <a:srgbClr val="4472C4"/>
          </a:solidFill>
          <a:miter/>
          <a:tailEnd type="triangle" w="med" len="med"/>
        </a:ln>
      </xdr:spPr>
    </xdr:cxnSp>
    <xdr:clientData/>
  </xdr:twoCellAnchor>
  <xdr:twoCellAnchor editAs="oneCell">
    <xdr:from>
      <xdr:col>11</xdr:col>
      <xdr:colOff>165705</xdr:colOff>
      <xdr:row>1</xdr:row>
      <xdr:rowOff>238277</xdr:rowOff>
    </xdr:from>
    <xdr:to>
      <xdr:col>18</xdr:col>
      <xdr:colOff>614261</xdr:colOff>
      <xdr:row>14</xdr:row>
      <xdr:rowOff>365432</xdr:rowOff>
    </xdr:to>
    <xdr:pic>
      <xdr:nvPicPr>
        <xdr:cNvPr id="2" name="Imagen 1">
          <a:extLst>
            <a:ext uri="{FF2B5EF4-FFF2-40B4-BE49-F238E27FC236}">
              <a16:creationId xmlns:a16="http://schemas.microsoft.com/office/drawing/2014/main" id="{6918D580-5853-CFEB-56B7-E14CB74EB7C2}"/>
            </a:ext>
          </a:extLst>
        </xdr:cNvPr>
        <xdr:cNvPicPr>
          <a:picLocks noChangeAspect="1"/>
        </xdr:cNvPicPr>
      </xdr:nvPicPr>
      <xdr:blipFill>
        <a:blip xmlns:r="http://schemas.openxmlformats.org/officeDocument/2006/relationships" r:embed="rId1"/>
        <a:stretch>
          <a:fillRect/>
        </a:stretch>
      </xdr:blipFill>
      <xdr:spPr>
        <a:xfrm>
          <a:off x="13449905" y="543077"/>
          <a:ext cx="6315956" cy="6477155"/>
        </a:xfrm>
        <a:prstGeom prst="rect">
          <a:avLst/>
        </a:prstGeom>
      </xdr:spPr>
    </xdr:pic>
    <xdr:clientData/>
  </xdr:twoCellAnchor>
  <xdr:twoCellAnchor>
    <xdr:from>
      <xdr:col>7</xdr:col>
      <xdr:colOff>209550</xdr:colOff>
      <xdr:row>0</xdr:row>
      <xdr:rowOff>95250</xdr:rowOff>
    </xdr:from>
    <xdr:to>
      <xdr:col>8</xdr:col>
      <xdr:colOff>1476376</xdr:colOff>
      <xdr:row>0</xdr:row>
      <xdr:rowOff>400049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2AD9DF1-F41C-F1A8-D262-36CB087962B5}"/>
            </a:ext>
          </a:extLst>
        </xdr:cNvPr>
        <xdr:cNvSpPr/>
      </xdr:nvSpPr>
      <xdr:spPr>
        <a:xfrm>
          <a:off x="10201275" y="95250"/>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9</xdr:col>
      <xdr:colOff>57150</xdr:colOff>
      <xdr:row>0</xdr:row>
      <xdr:rowOff>104775</xdr:rowOff>
    </xdr:from>
    <xdr:to>
      <xdr:col>9</xdr:col>
      <xdr:colOff>367393</xdr:colOff>
      <xdr:row>0</xdr:row>
      <xdr:rowOff>346075</xdr:rowOff>
    </xdr:to>
    <xdr:pic>
      <xdr:nvPicPr>
        <xdr:cNvPr id="4" name="Imagen 3">
          <a:extLst>
            <a:ext uri="{FF2B5EF4-FFF2-40B4-BE49-F238E27FC236}">
              <a16:creationId xmlns:a16="http://schemas.microsoft.com/office/drawing/2014/main" id="{1D3A37A5-72DC-4D43-8CDD-2A811A81CC96}"/>
            </a:ext>
          </a:extLst>
        </xdr:cNvPr>
        <xdr:cNvPicPr>
          <a:picLocks noChangeAspect="1"/>
        </xdr:cNvPicPr>
      </xdr:nvPicPr>
      <xdr:blipFill>
        <a:blip xmlns:r="http://schemas.openxmlformats.org/officeDocument/2006/relationships" r:embed="rId3"/>
        <a:stretch>
          <a:fillRect/>
        </a:stretch>
      </xdr:blipFill>
      <xdr:spPr>
        <a:xfrm>
          <a:off x="12277725" y="104775"/>
          <a:ext cx="310243" cy="241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30</xdr:col>
      <xdr:colOff>543960</xdr:colOff>
      <xdr:row>0</xdr:row>
      <xdr:rowOff>50760</xdr:rowOff>
    </xdr:from>
    <xdr:to>
      <xdr:col>30</xdr:col>
      <xdr:colOff>543960</xdr:colOff>
      <xdr:row>1</xdr:row>
      <xdr:rowOff>215640</xdr:rowOff>
    </xdr:to>
    <xdr:cxnSp macro="">
      <xdr:nvCxnSpPr>
        <xdr:cNvPr id="37" name="Straight Connector 1">
          <a:extLst>
            <a:ext uri="{FF2B5EF4-FFF2-40B4-BE49-F238E27FC236}">
              <a16:creationId xmlns:a16="http://schemas.microsoft.com/office/drawing/2014/main" id="{00000000-0008-0000-0300-000025000000}"/>
            </a:ext>
          </a:extLst>
        </xdr:cNvPr>
        <xdr:cNvCxnSpPr/>
      </xdr:nvCxnSpPr>
      <xdr:spPr>
        <a:xfrm flipV="1">
          <a:off x="14873400" y="50760"/>
          <a:ext cx="360" cy="470160"/>
        </a:xfrm>
        <a:prstGeom prst="straightConnector1">
          <a:avLst/>
        </a:prstGeom>
        <a:ln w="6350">
          <a:solidFill>
            <a:srgbClr val="4472C4"/>
          </a:solidFill>
          <a:miter/>
          <a:tailEnd type="triangle" w="med" len="med"/>
        </a:ln>
      </xdr:spPr>
    </xdr:cxnSp>
    <xdr:clientData/>
  </xdr:twoCellAnchor>
  <xdr:twoCellAnchor>
    <xdr:from>
      <xdr:col>6</xdr:col>
      <xdr:colOff>0</xdr:colOff>
      <xdr:row>0</xdr:row>
      <xdr:rowOff>42333</xdr:rowOff>
    </xdr:from>
    <xdr:to>
      <xdr:col>8</xdr:col>
      <xdr:colOff>593726</xdr:colOff>
      <xdr:row>0</xdr:row>
      <xdr:rowOff>347132</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99DBD35-2DA2-4F74-AAFC-091F97B19FBC}"/>
            </a:ext>
          </a:extLst>
        </xdr:cNvPr>
        <xdr:cNvSpPr/>
      </xdr:nvSpPr>
      <xdr:spPr>
        <a:xfrm>
          <a:off x="11726333" y="42333"/>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9</xdr:col>
      <xdr:colOff>42335</xdr:colOff>
      <xdr:row>0</xdr:row>
      <xdr:rowOff>101600</xdr:rowOff>
    </xdr:from>
    <xdr:to>
      <xdr:col>10</xdr:col>
      <xdr:colOff>90715</xdr:colOff>
      <xdr:row>0</xdr:row>
      <xdr:rowOff>330200</xdr:rowOff>
    </xdr:to>
    <xdr:pic>
      <xdr:nvPicPr>
        <xdr:cNvPr id="3" name="Imagen 2">
          <a:extLst>
            <a:ext uri="{FF2B5EF4-FFF2-40B4-BE49-F238E27FC236}">
              <a16:creationId xmlns:a16="http://schemas.microsoft.com/office/drawing/2014/main" id="{25DC6DA1-D082-4A34-B3A0-4643E898EE91}"/>
            </a:ext>
          </a:extLst>
        </xdr:cNvPr>
        <xdr:cNvPicPr>
          <a:picLocks noChangeAspect="1"/>
        </xdr:cNvPicPr>
      </xdr:nvPicPr>
      <xdr:blipFill>
        <a:blip xmlns:r="http://schemas.openxmlformats.org/officeDocument/2006/relationships" r:embed="rId2"/>
        <a:stretch>
          <a:fillRect/>
        </a:stretch>
      </xdr:blipFill>
      <xdr:spPr>
        <a:xfrm>
          <a:off x="13775268" y="101600"/>
          <a:ext cx="293914" cy="228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390526</xdr:colOff>
      <xdr:row>5</xdr:row>
      <xdr:rowOff>45028</xdr:rowOff>
    </xdr:from>
    <xdr:to>
      <xdr:col>22</xdr:col>
      <xdr:colOff>531381</xdr:colOff>
      <xdr:row>17</xdr:row>
      <xdr:rowOff>332676</xdr:rowOff>
    </xdr:to>
    <xdr:sp macro="" textlink="">
      <xdr:nvSpPr>
        <xdr:cNvPr id="2" name="Rectangle 3">
          <a:extLst>
            <a:ext uri="{FF2B5EF4-FFF2-40B4-BE49-F238E27FC236}">
              <a16:creationId xmlns:a16="http://schemas.microsoft.com/office/drawing/2014/main" id="{48E1DDD7-E4A4-40E4-874D-A84CB1231AB5}"/>
            </a:ext>
          </a:extLst>
        </xdr:cNvPr>
        <xdr:cNvSpPr/>
      </xdr:nvSpPr>
      <xdr:spPr>
        <a:xfrm>
          <a:off x="13782676" y="2007178"/>
          <a:ext cx="11818505" cy="5088248"/>
        </a:xfrm>
        <a:prstGeom prst="rect">
          <a:avLst/>
        </a:prstGeom>
        <a:solidFill>
          <a:srgbClr val="D2D4C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CLASIFICACIÓN</a:t>
          </a:r>
        </a:p>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Evaluación de la divulgación proactiva</a:t>
          </a:r>
        </a:p>
        <a:p>
          <a:pPr algn="l"/>
          <a:endParaRPr lang="en-GB" sz="1800" b="1" u="sng">
            <a:solidFill>
              <a:schemeClr val="tx1"/>
            </a:solidFill>
            <a:latin typeface="Arial" panose="020B0604020202020204" pitchFamily="34" charset="0"/>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0️⃣ No se han divulgado datos. Los datos del proyecto</a:t>
          </a:r>
          <a:r>
            <a:rPr lang="en-GB" sz="1800" b="0" i="0" u="none" strike="noStrike" baseline="0">
              <a:solidFill>
                <a:schemeClr val="tx1"/>
              </a:solidFill>
              <a:effectLst/>
              <a:latin typeface="Arial" panose="020B0604020202020204" pitchFamily="34" charset="0"/>
              <a:ea typeface="+mn-ea"/>
              <a:cs typeface="Arial" panose="020B0604020202020204" pitchFamily="34" charset="0"/>
            </a:rPr>
            <a:t> no están disponibles públicamente en ninguna forma.</a:t>
          </a:r>
          <a:r>
            <a:rPr lang="en-GB" sz="1800" b="0" i="0" u="none" strike="noStrike">
              <a:solidFill>
                <a:schemeClr val="tx1"/>
              </a:solidFill>
              <a:effectLst/>
              <a:latin typeface="Arial" panose="020B0604020202020204" pitchFamily="34" charset="0"/>
              <a:ea typeface="+mn-ea"/>
              <a:cs typeface="Arial" panose="020B0604020202020204" pitchFamily="34" charset="0"/>
            </a:rPr>
            <a:t>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1️⃣ Divulgación limitada. Disponible en línea, pero solo a través de una plataforma o sitio web de terceros, no directamente desde la entidad adjudicadora.  🔵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2️⃣ Buena divulgación. Datos disponibles en línea a través de una plataforma gestionada o respaldada por la entidad adjudicadora, pero no en su sitio web oficial. Por ejemplo, la información podría estar alojada en un portal de contratación pública de ámbito gubernamental.🟡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3️⃣ Divulgación completa (sitio web oficial de la entidad adjudicadora). Los datos del proyecto son de acceso público en el sitio web oficial de la entidad adjudicadora. Están directamente vinculados a los datos del contrato del proyecto específico, sin necesidad de visitas físicas ni intermediarios externos. Este es el mejor escenario posible en cuanto a transparencia y accesibilidad.🟢 </a:t>
          </a:r>
        </a:p>
        <a:p>
          <a:pPr algn="l"/>
          <a:endParaRPr lang="en-GB" sz="1800"/>
        </a:p>
        <a:p>
          <a:pPr algn="l"/>
          <a:endParaRPr lang="en-GB" sz="1800"/>
        </a:p>
        <a:p>
          <a:pPr algn="l"/>
          <a:br>
            <a:rPr lang="en-GB" sz="1800"/>
          </a:br>
          <a:endParaRPr lang="en-GB" sz="1800" b="0" u="none">
            <a:solidFill>
              <a:schemeClr val="tx1"/>
            </a:solidFill>
            <a:latin typeface="Arial" panose="020B0604020202020204" pitchFamily="34" charset="0"/>
            <a:cs typeface="Arial" panose="020B0604020202020204" pitchFamily="34" charset="0"/>
          </a:endParaRPr>
        </a:p>
      </xdr:txBody>
    </xdr:sp>
    <xdr:clientData/>
  </xdr:twoCellAnchor>
  <xdr:twoCellAnchor>
    <xdr:from>
      <xdr:col>19</xdr:col>
      <xdr:colOff>166255</xdr:colOff>
      <xdr:row>0</xdr:row>
      <xdr:rowOff>83127</xdr:rowOff>
    </xdr:from>
    <xdr:to>
      <xdr:col>19</xdr:col>
      <xdr:colOff>166255</xdr:colOff>
      <xdr:row>4</xdr:row>
      <xdr:rowOff>249381</xdr:rowOff>
    </xdr:to>
    <xdr:cxnSp macro="">
      <xdr:nvCxnSpPr>
        <xdr:cNvPr id="6" name="Conector recto de flecha 5">
          <a:extLst>
            <a:ext uri="{FF2B5EF4-FFF2-40B4-BE49-F238E27FC236}">
              <a16:creationId xmlns:a16="http://schemas.microsoft.com/office/drawing/2014/main" id="{569347B4-D561-08D1-A76E-20EA5CF89BA3}"/>
            </a:ext>
          </a:extLst>
        </xdr:cNvPr>
        <xdr:cNvCxnSpPr/>
      </xdr:nvCxnSpPr>
      <xdr:spPr>
        <a:xfrm flipV="1">
          <a:off x="23273905" y="83127"/>
          <a:ext cx="0" cy="1595004"/>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533400</xdr:colOff>
      <xdr:row>0</xdr:row>
      <xdr:rowOff>38100</xdr:rowOff>
    </xdr:from>
    <xdr:to>
      <xdr:col>11</xdr:col>
      <xdr:colOff>600076</xdr:colOff>
      <xdr:row>0</xdr:row>
      <xdr:rowOff>342899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BC1914B2-EA21-45EC-A97D-325BE397C933}"/>
            </a:ext>
          </a:extLst>
        </xdr:cNvPr>
        <xdr:cNvSpPr/>
      </xdr:nvSpPr>
      <xdr:spPr>
        <a:xfrm>
          <a:off x="10572750" y="38100"/>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12</xdr:col>
      <xdr:colOff>85725</xdr:colOff>
      <xdr:row>0</xdr:row>
      <xdr:rowOff>76200</xdr:rowOff>
    </xdr:from>
    <xdr:to>
      <xdr:col>12</xdr:col>
      <xdr:colOff>379639</xdr:colOff>
      <xdr:row>0</xdr:row>
      <xdr:rowOff>304800</xdr:rowOff>
    </xdr:to>
    <xdr:pic>
      <xdr:nvPicPr>
        <xdr:cNvPr id="4" name="Imagen 3">
          <a:extLst>
            <a:ext uri="{FF2B5EF4-FFF2-40B4-BE49-F238E27FC236}">
              <a16:creationId xmlns:a16="http://schemas.microsoft.com/office/drawing/2014/main" id="{4E6FC3B7-CD2B-4DC9-B181-BEFC204B79EE}"/>
            </a:ext>
          </a:extLst>
        </xdr:cNvPr>
        <xdr:cNvPicPr>
          <a:picLocks noChangeAspect="1"/>
        </xdr:cNvPicPr>
      </xdr:nvPicPr>
      <xdr:blipFill>
        <a:blip xmlns:r="http://schemas.openxmlformats.org/officeDocument/2006/relationships" r:embed="rId2"/>
        <a:stretch>
          <a:fillRect/>
        </a:stretch>
      </xdr:blipFill>
      <xdr:spPr>
        <a:xfrm>
          <a:off x="12658725" y="76200"/>
          <a:ext cx="293914" cy="228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850680</xdr:colOff>
      <xdr:row>0</xdr:row>
      <xdr:rowOff>63360</xdr:rowOff>
    </xdr:from>
    <xdr:to>
      <xdr:col>10</xdr:col>
      <xdr:colOff>850680</xdr:colOff>
      <xdr:row>1</xdr:row>
      <xdr:rowOff>228600</xdr:rowOff>
    </xdr:to>
    <xdr:cxnSp macro="">
      <xdr:nvCxnSpPr>
        <xdr:cNvPr id="41" name="Straight Connector 1">
          <a:extLst>
            <a:ext uri="{FF2B5EF4-FFF2-40B4-BE49-F238E27FC236}">
              <a16:creationId xmlns:a16="http://schemas.microsoft.com/office/drawing/2014/main" id="{00000000-0008-0000-0500-000029000000}"/>
            </a:ext>
          </a:extLst>
        </xdr:cNvPr>
        <xdr:cNvCxnSpPr/>
      </xdr:nvCxnSpPr>
      <xdr:spPr>
        <a:xfrm flipV="1">
          <a:off x="13490280" y="63360"/>
          <a:ext cx="360" cy="470520"/>
        </a:xfrm>
        <a:prstGeom prst="straightConnector1">
          <a:avLst/>
        </a:prstGeom>
        <a:ln w="6350">
          <a:solidFill>
            <a:srgbClr val="4472C4"/>
          </a:solidFill>
          <a:miter/>
          <a:tailEnd type="triangle" w="med" len="med"/>
        </a:ln>
      </xdr:spPr>
    </xdr:cxnSp>
    <xdr:clientData/>
  </xdr:twoCellAnchor>
  <xdr:twoCellAnchor>
    <xdr:from>
      <xdr:col>5</xdr:col>
      <xdr:colOff>3738283</xdr:colOff>
      <xdr:row>0</xdr:row>
      <xdr:rowOff>35859</xdr:rowOff>
    </xdr:from>
    <xdr:to>
      <xdr:col>9</xdr:col>
      <xdr:colOff>368114</xdr:colOff>
      <xdr:row>0</xdr:row>
      <xdr:rowOff>340658</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F7EC2A6-BA8F-4A00-93A3-EAF9871A7C40}"/>
            </a:ext>
          </a:extLst>
        </xdr:cNvPr>
        <xdr:cNvSpPr/>
      </xdr:nvSpPr>
      <xdr:spPr>
        <a:xfrm>
          <a:off x="11071412" y="35859"/>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10</xdr:col>
      <xdr:colOff>71718</xdr:colOff>
      <xdr:row>0</xdr:row>
      <xdr:rowOff>89648</xdr:rowOff>
    </xdr:from>
    <xdr:to>
      <xdr:col>10</xdr:col>
      <xdr:colOff>365632</xdr:colOff>
      <xdr:row>0</xdr:row>
      <xdr:rowOff>318248</xdr:rowOff>
    </xdr:to>
    <xdr:pic>
      <xdr:nvPicPr>
        <xdr:cNvPr id="3" name="Imagen 2">
          <a:extLst>
            <a:ext uri="{FF2B5EF4-FFF2-40B4-BE49-F238E27FC236}">
              <a16:creationId xmlns:a16="http://schemas.microsoft.com/office/drawing/2014/main" id="{1194BE38-180F-44E0-96AC-21326F58355E}"/>
            </a:ext>
          </a:extLst>
        </xdr:cNvPr>
        <xdr:cNvPicPr>
          <a:picLocks noChangeAspect="1"/>
        </xdr:cNvPicPr>
      </xdr:nvPicPr>
      <xdr:blipFill>
        <a:blip xmlns:r="http://schemas.openxmlformats.org/officeDocument/2006/relationships" r:embed="rId2"/>
        <a:stretch>
          <a:fillRect/>
        </a:stretch>
      </xdr:blipFill>
      <xdr:spPr>
        <a:xfrm>
          <a:off x="13169153" y="89648"/>
          <a:ext cx="293914" cy="228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812520</xdr:colOff>
      <xdr:row>0</xdr:row>
      <xdr:rowOff>25200</xdr:rowOff>
    </xdr:from>
    <xdr:to>
      <xdr:col>13</xdr:col>
      <xdr:colOff>812520</xdr:colOff>
      <xdr:row>1</xdr:row>
      <xdr:rowOff>190440</xdr:rowOff>
    </xdr:to>
    <xdr:cxnSp macro="">
      <xdr:nvCxnSpPr>
        <xdr:cNvPr id="43" name="Straight Connector 1">
          <a:extLst>
            <a:ext uri="{FF2B5EF4-FFF2-40B4-BE49-F238E27FC236}">
              <a16:creationId xmlns:a16="http://schemas.microsoft.com/office/drawing/2014/main" id="{00000000-0008-0000-0600-00002B000000}"/>
            </a:ext>
          </a:extLst>
        </xdr:cNvPr>
        <xdr:cNvCxnSpPr/>
      </xdr:nvCxnSpPr>
      <xdr:spPr>
        <a:xfrm flipV="1">
          <a:off x="15320520" y="25200"/>
          <a:ext cx="360" cy="470520"/>
        </a:xfrm>
        <a:prstGeom prst="straightConnector1">
          <a:avLst/>
        </a:prstGeom>
        <a:ln w="6350">
          <a:solidFill>
            <a:srgbClr val="4472C4"/>
          </a:solidFill>
          <a:miter/>
          <a:tailEnd type="triangle" w="med" len="med"/>
        </a:ln>
      </xdr:spPr>
    </xdr:cxnSp>
    <xdr:clientData/>
  </xdr:twoCellAnchor>
  <xdr:twoCellAnchor>
    <xdr:from>
      <xdr:col>8</xdr:col>
      <xdr:colOff>2035629</xdr:colOff>
      <xdr:row>0</xdr:row>
      <xdr:rowOff>65314</xdr:rowOff>
    </xdr:from>
    <xdr:to>
      <xdr:col>10</xdr:col>
      <xdr:colOff>1054555</xdr:colOff>
      <xdr:row>0</xdr:row>
      <xdr:rowOff>370113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88D48A1-5F98-44C2-BCDB-DC92FC784235}"/>
            </a:ext>
          </a:extLst>
        </xdr:cNvPr>
        <xdr:cNvSpPr/>
      </xdr:nvSpPr>
      <xdr:spPr>
        <a:xfrm>
          <a:off x="15392400" y="65314"/>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11</xdr:col>
      <xdr:colOff>32657</xdr:colOff>
      <xdr:row>0</xdr:row>
      <xdr:rowOff>108857</xdr:rowOff>
    </xdr:from>
    <xdr:to>
      <xdr:col>11</xdr:col>
      <xdr:colOff>326571</xdr:colOff>
      <xdr:row>0</xdr:row>
      <xdr:rowOff>337457</xdr:rowOff>
    </xdr:to>
    <xdr:pic>
      <xdr:nvPicPr>
        <xdr:cNvPr id="3" name="Imagen 2">
          <a:extLst>
            <a:ext uri="{FF2B5EF4-FFF2-40B4-BE49-F238E27FC236}">
              <a16:creationId xmlns:a16="http://schemas.microsoft.com/office/drawing/2014/main" id="{A46C2603-FFFE-493E-9959-BCD8FDADB2F1}"/>
            </a:ext>
          </a:extLst>
        </xdr:cNvPr>
        <xdr:cNvPicPr>
          <a:picLocks noChangeAspect="1"/>
        </xdr:cNvPicPr>
      </xdr:nvPicPr>
      <xdr:blipFill>
        <a:blip xmlns:r="http://schemas.openxmlformats.org/officeDocument/2006/relationships" r:embed="rId2"/>
        <a:stretch>
          <a:fillRect/>
        </a:stretch>
      </xdr:blipFill>
      <xdr:spPr>
        <a:xfrm>
          <a:off x="17449800" y="108857"/>
          <a:ext cx="293914" cy="228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28</xdr:col>
      <xdr:colOff>736560</xdr:colOff>
      <xdr:row>0</xdr:row>
      <xdr:rowOff>0</xdr:rowOff>
    </xdr:from>
    <xdr:to>
      <xdr:col>28</xdr:col>
      <xdr:colOff>736560</xdr:colOff>
      <xdr:row>1</xdr:row>
      <xdr:rowOff>119160</xdr:rowOff>
    </xdr:to>
    <xdr:cxnSp macro="">
      <xdr:nvCxnSpPr>
        <xdr:cNvPr id="45" name="Straight Connector 1">
          <a:extLst>
            <a:ext uri="{FF2B5EF4-FFF2-40B4-BE49-F238E27FC236}">
              <a16:creationId xmlns:a16="http://schemas.microsoft.com/office/drawing/2014/main" id="{00000000-0008-0000-0700-00002D000000}"/>
            </a:ext>
          </a:extLst>
        </xdr:cNvPr>
        <xdr:cNvCxnSpPr/>
      </xdr:nvCxnSpPr>
      <xdr:spPr>
        <a:xfrm flipV="1">
          <a:off x="15462720" y="0"/>
          <a:ext cx="360" cy="479520"/>
        </a:xfrm>
        <a:prstGeom prst="straightConnector1">
          <a:avLst/>
        </a:prstGeom>
        <a:ln w="6350">
          <a:solidFill>
            <a:srgbClr val="4472C4"/>
          </a:solidFill>
          <a:miter/>
          <a:tailEnd type="triangle" w="med" len="med"/>
        </a:ln>
      </xdr:spPr>
    </xdr:cxnSp>
    <xdr:clientData/>
  </xdr:twoCellAnchor>
  <xdr:twoCellAnchor>
    <xdr:from>
      <xdr:col>28</xdr:col>
      <xdr:colOff>469900</xdr:colOff>
      <xdr:row>3</xdr:row>
      <xdr:rowOff>71965</xdr:rowOff>
    </xdr:from>
    <xdr:to>
      <xdr:col>40</xdr:col>
      <xdr:colOff>355902</xdr:colOff>
      <xdr:row>14</xdr:row>
      <xdr:rowOff>151818</xdr:rowOff>
    </xdr:to>
    <xdr:sp macro="" textlink="">
      <xdr:nvSpPr>
        <xdr:cNvPr id="2" name="Rectangle 5">
          <a:extLst>
            <a:ext uri="{FF2B5EF4-FFF2-40B4-BE49-F238E27FC236}">
              <a16:creationId xmlns:a16="http://schemas.microsoft.com/office/drawing/2014/main" id="{FDB7755A-2F82-4334-B3F4-CEE7740BD1C6}"/>
            </a:ext>
          </a:extLst>
        </xdr:cNvPr>
        <xdr:cNvSpPr/>
      </xdr:nvSpPr>
      <xdr:spPr>
        <a:xfrm>
          <a:off x="16967200" y="1310215"/>
          <a:ext cx="9925352" cy="4528028"/>
        </a:xfrm>
        <a:prstGeom prst="rect">
          <a:avLst/>
        </a:prstGeom>
        <a:solidFill>
          <a:srgbClr val="D2D4C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CLASIFICACIÓN</a:t>
          </a:r>
        </a:p>
        <a:p>
          <a:pPr algn="l"/>
          <a:endParaRPr lang="en-GB" sz="1800" b="1" u="sng">
            <a:solidFill>
              <a:schemeClr val="tx1"/>
            </a:solidFill>
            <a:latin typeface="Arial" panose="020B0604020202020204" pitchFamily="34" charset="0"/>
            <a:cs typeface="Arial" panose="020B0604020202020204" pitchFamily="34" charset="0"/>
          </a:endParaRPr>
        </a:p>
        <a:p>
          <a:pPr algn="l"/>
          <a:r>
            <a:rPr lang="en-GB" sz="1800" b="1" u="sng">
              <a:solidFill>
                <a:schemeClr val="tx1"/>
              </a:solidFill>
              <a:latin typeface="Arial" panose="020B0604020202020204" pitchFamily="34" charset="0"/>
              <a:cs typeface="Arial" panose="020B0604020202020204" pitchFamily="34" charset="0"/>
            </a:rPr>
            <a:t>Evaluación de la divulgación reactiva</a:t>
          </a:r>
        </a:p>
        <a:p>
          <a:pPr algn="l"/>
          <a:endParaRPr lang="en-GB" sz="1800" b="1" u="sng">
            <a:solidFill>
              <a:schemeClr val="tx1"/>
            </a:solidFill>
            <a:latin typeface="Arial" panose="020B0604020202020204" pitchFamily="34" charset="0"/>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0️⃣ No se divulgaron datos.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1️⃣ Se divulgaron datos incompletos e insuficientes, por ejemplo, solo la página resumen de un informe. 🔵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2️⃣ Los datos se divulgaron a través de una fuente alternativa, por ejemplo, un contratista, un consultor o un donante.🟡 </a:t>
          </a:r>
        </a:p>
        <a:p>
          <a:endParaRPr lang="en-GB" sz="1800" b="0" i="0" u="none" strike="noStrike">
            <a:solidFill>
              <a:schemeClr val="tx1"/>
            </a:solidFill>
            <a:effectLst/>
            <a:latin typeface="Arial" panose="020B0604020202020204" pitchFamily="34" charset="0"/>
            <a:ea typeface="+mn-ea"/>
            <a:cs typeface="Arial" panose="020B0604020202020204" pitchFamily="34" charset="0"/>
          </a:endParaRPr>
        </a:p>
        <a:p>
          <a:r>
            <a:rPr lang="en-GB" sz="1800" b="0" i="0" u="none" strike="noStrike">
              <a:solidFill>
                <a:schemeClr val="tx1"/>
              </a:solidFill>
              <a:effectLst/>
              <a:latin typeface="Arial" panose="020B0604020202020204" pitchFamily="34" charset="0"/>
              <a:ea typeface="+mn-ea"/>
              <a:cs typeface="Arial" panose="020B0604020202020204" pitchFamily="34" charset="0"/>
            </a:rPr>
            <a:t>3️⃣ Divulgación completa. Datos completos divulgados por la entidad contratante 🟢 </a:t>
          </a:r>
        </a:p>
        <a:p>
          <a:pPr algn="l"/>
          <a:endParaRPr lang="en-GB" sz="1800"/>
        </a:p>
        <a:p>
          <a:pPr algn="l"/>
          <a:endParaRPr lang="en-GB" sz="1800"/>
        </a:p>
        <a:p>
          <a:pPr algn="l"/>
          <a:br>
            <a:rPr lang="en-GB" sz="1800"/>
          </a:br>
          <a:endParaRPr lang="en-GB" sz="1800" b="0" u="none">
            <a:solidFill>
              <a:schemeClr val="tx1"/>
            </a:solidFill>
            <a:latin typeface="Arial" panose="020B0604020202020204" pitchFamily="34" charset="0"/>
            <a:cs typeface="Arial" panose="020B0604020202020204" pitchFamily="34" charset="0"/>
          </a:endParaRPr>
        </a:p>
      </xdr:txBody>
    </xdr:sp>
    <xdr:clientData/>
  </xdr:twoCellAnchor>
  <xdr:twoCellAnchor>
    <xdr:from>
      <xdr:col>11</xdr:col>
      <xdr:colOff>914400</xdr:colOff>
      <xdr:row>0</xdr:row>
      <xdr:rowOff>57150</xdr:rowOff>
    </xdr:from>
    <xdr:to>
      <xdr:col>15</xdr:col>
      <xdr:colOff>962026</xdr:colOff>
      <xdr:row>0</xdr:row>
      <xdr:rowOff>361949</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1EB065B4-615F-42F2-98B3-5EA1BE2FC75B}"/>
            </a:ext>
          </a:extLst>
        </xdr:cNvPr>
        <xdr:cNvSpPr/>
      </xdr:nvSpPr>
      <xdr:spPr>
        <a:xfrm>
          <a:off x="12553950" y="57150"/>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28</xdr:col>
      <xdr:colOff>47625</xdr:colOff>
      <xdr:row>0</xdr:row>
      <xdr:rowOff>104775</xdr:rowOff>
    </xdr:from>
    <xdr:to>
      <xdr:col>28</xdr:col>
      <xdr:colOff>341539</xdr:colOff>
      <xdr:row>0</xdr:row>
      <xdr:rowOff>333375</xdr:rowOff>
    </xdr:to>
    <xdr:pic>
      <xdr:nvPicPr>
        <xdr:cNvPr id="5" name="Imagen 4">
          <a:extLst>
            <a:ext uri="{FF2B5EF4-FFF2-40B4-BE49-F238E27FC236}">
              <a16:creationId xmlns:a16="http://schemas.microsoft.com/office/drawing/2014/main" id="{ABDDB73E-804B-4A55-9706-25C7B02067B5}"/>
            </a:ext>
          </a:extLst>
        </xdr:cNvPr>
        <xdr:cNvPicPr>
          <a:picLocks noChangeAspect="1"/>
        </xdr:cNvPicPr>
      </xdr:nvPicPr>
      <xdr:blipFill>
        <a:blip xmlns:r="http://schemas.openxmlformats.org/officeDocument/2006/relationships" r:embed="rId2"/>
        <a:stretch>
          <a:fillRect/>
        </a:stretch>
      </xdr:blipFill>
      <xdr:spPr>
        <a:xfrm>
          <a:off x="14601825" y="104775"/>
          <a:ext cx="293914" cy="228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774360</xdr:colOff>
      <xdr:row>0</xdr:row>
      <xdr:rowOff>25200</xdr:rowOff>
    </xdr:from>
    <xdr:to>
      <xdr:col>10</xdr:col>
      <xdr:colOff>774360</xdr:colOff>
      <xdr:row>1</xdr:row>
      <xdr:rowOff>164880</xdr:rowOff>
    </xdr:to>
    <xdr:cxnSp macro="">
      <xdr:nvCxnSpPr>
        <xdr:cNvPr id="48" name="Straight Connector 1">
          <a:extLst>
            <a:ext uri="{FF2B5EF4-FFF2-40B4-BE49-F238E27FC236}">
              <a16:creationId xmlns:a16="http://schemas.microsoft.com/office/drawing/2014/main" id="{00000000-0008-0000-0800-000030000000}"/>
            </a:ext>
          </a:extLst>
        </xdr:cNvPr>
        <xdr:cNvCxnSpPr/>
      </xdr:nvCxnSpPr>
      <xdr:spPr>
        <a:xfrm flipV="1">
          <a:off x="16742160" y="25200"/>
          <a:ext cx="360" cy="464040"/>
        </a:xfrm>
        <a:prstGeom prst="straightConnector1">
          <a:avLst/>
        </a:prstGeom>
        <a:ln w="6350">
          <a:solidFill>
            <a:srgbClr val="4472C4"/>
          </a:solidFill>
          <a:miter/>
          <a:tailEnd type="triangle" w="med" len="med"/>
        </a:ln>
      </xdr:spPr>
    </xdr:cxnSp>
    <xdr:clientData/>
  </xdr:twoCellAnchor>
  <xdr:twoCellAnchor>
    <xdr:from>
      <xdr:col>7</xdr:col>
      <xdr:colOff>1375683</xdr:colOff>
      <xdr:row>0</xdr:row>
      <xdr:rowOff>76200</xdr:rowOff>
    </xdr:from>
    <xdr:to>
      <xdr:col>9</xdr:col>
      <xdr:colOff>470809</xdr:colOff>
      <xdr:row>0</xdr:row>
      <xdr:rowOff>380999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FE9FFF3-7FF9-45B9-8DF1-5241DD6E8170}"/>
            </a:ext>
          </a:extLst>
        </xdr:cNvPr>
        <xdr:cNvSpPr/>
      </xdr:nvSpPr>
      <xdr:spPr>
        <a:xfrm>
          <a:off x="14091558" y="76200"/>
          <a:ext cx="1990726" cy="304799"/>
        </a:xfrm>
        <a:prstGeom prst="roundRect">
          <a:avLst/>
        </a:prstGeom>
        <a:solidFill>
          <a:schemeClr val="bg2">
            <a:lumMod val="75000"/>
          </a:schemeClr>
        </a:solidFill>
        <a:ln>
          <a:solidFill>
            <a:schemeClr val="tx1">
              <a:lumMod val="50000"/>
              <a:lumOff val="50000"/>
            </a:schemeClr>
          </a:solidFill>
        </a:ln>
        <a:effectLst>
          <a:glow rad="38100">
            <a:schemeClr val="accent5">
              <a:lumMod val="60000"/>
              <a:lumOff val="40000"/>
              <a:alpha val="46000"/>
            </a:schemeClr>
          </a:glow>
          <a:softEdge rad="127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Volver</a:t>
          </a:r>
          <a:r>
            <a:rPr lang="es-CR" sz="1100" b="1" baseline="0">
              <a:solidFill>
                <a:sysClr val="windowText" lastClr="000000"/>
              </a:solidFill>
            </a:rPr>
            <a:t> a Menu de navegación</a:t>
          </a:r>
          <a:endParaRPr lang="es-CR" sz="1100" b="1">
            <a:solidFill>
              <a:sysClr val="windowText" lastClr="000000"/>
            </a:solidFill>
          </a:endParaRPr>
        </a:p>
      </xdr:txBody>
    </xdr:sp>
    <xdr:clientData/>
  </xdr:twoCellAnchor>
  <xdr:twoCellAnchor editAs="oneCell">
    <xdr:from>
      <xdr:col>10</xdr:col>
      <xdr:colOff>76200</xdr:colOff>
      <xdr:row>0</xdr:row>
      <xdr:rowOff>123825</xdr:rowOff>
    </xdr:from>
    <xdr:to>
      <xdr:col>10</xdr:col>
      <xdr:colOff>370114</xdr:colOff>
      <xdr:row>0</xdr:row>
      <xdr:rowOff>352425</xdr:rowOff>
    </xdr:to>
    <xdr:pic>
      <xdr:nvPicPr>
        <xdr:cNvPr id="3" name="Imagen 2">
          <a:extLst>
            <a:ext uri="{FF2B5EF4-FFF2-40B4-BE49-F238E27FC236}">
              <a16:creationId xmlns:a16="http://schemas.microsoft.com/office/drawing/2014/main" id="{8EB2A6BE-DA5C-4B5B-B9AF-5EC085ED060C}"/>
            </a:ext>
          </a:extLst>
        </xdr:cNvPr>
        <xdr:cNvPicPr>
          <a:picLocks noChangeAspect="1"/>
        </xdr:cNvPicPr>
      </xdr:nvPicPr>
      <xdr:blipFill>
        <a:blip xmlns:r="http://schemas.openxmlformats.org/officeDocument/2006/relationships" r:embed="rId2"/>
        <a:stretch>
          <a:fillRect/>
        </a:stretch>
      </xdr:blipFill>
      <xdr:spPr>
        <a:xfrm>
          <a:off x="16163925" y="123825"/>
          <a:ext cx="293914" cy="228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0b796f801b589552/Documents/Work/CoST/CoST/2024/Shared_folder_Status/March%20Learning%20Event/Assurance_VBA_trial.xlsx" TargetMode="External"/><Relationship Id="rId1" Type="http://schemas.openxmlformats.org/officeDocument/2006/relationships/externalLinkPath" Target="https://engineersagainstpoverty-my.sharepoint.com/personal/e_hernandez_infrastructuretransparency_org/Documents/Desktop/Assurance_VBA_tri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pamelaacheng/Updated_tool/Assurance_VBA_tr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shboard"/>
      <sheetName val="Summary of Sheets"/>
      <sheetName val="Assurance_VBA_trial"/>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Summary of Sheets"/>
      <sheetName val="Assurance_VBA_trial"/>
    </sheetNames>
    <sheetDataSet>
      <sheetData sheetId="0"/>
      <sheetData sheetId="1"/>
      <sheetData sheetId="2"/>
    </sheetDataSet>
  </externalBook>
</externalLink>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topLeftCell="B3" zoomScale="50" zoomScaleNormal="50" workbookViewId="0"/>
  </sheetViews>
  <sheetFormatPr baseColWidth="10" defaultColWidth="10.796875" defaultRowHeight="15.6"/>
  <cols>
    <col min="1" max="1" width="40.19921875" style="2" hidden="1" customWidth="1"/>
    <col min="2" max="2" width="10.796875" style="2"/>
    <col min="3" max="3" width="37.296875" style="2" customWidth="1"/>
    <col min="4" max="16384" width="10.796875" style="2"/>
  </cols>
  <sheetData>
    <row r="1" spans="1:1" hidden="1"/>
    <row r="2" spans="1:1" hidden="1"/>
    <row r="7" spans="1:1" ht="63" customHeight="1">
      <c r="A7" s="3" t="s">
        <v>0</v>
      </c>
    </row>
    <row r="8" spans="1:1" ht="63" customHeight="1">
      <c r="A8" s="3" t="s">
        <v>1</v>
      </c>
    </row>
    <row r="9" spans="1:1" ht="63" customHeight="1">
      <c r="A9" s="3" t="s">
        <v>2</v>
      </c>
    </row>
    <row r="10" spans="1:1" ht="63" customHeight="1">
      <c r="A10" s="3" t="s">
        <v>3</v>
      </c>
    </row>
    <row r="11" spans="1:1" ht="63" customHeight="1">
      <c r="A11" s="3" t="s">
        <v>4</v>
      </c>
    </row>
    <row r="12" spans="1:1" ht="63" customHeight="1">
      <c r="A12" s="3" t="s">
        <v>5</v>
      </c>
    </row>
    <row r="13" spans="1:1" ht="63" customHeight="1">
      <c r="A13" s="3" t="s">
        <v>6</v>
      </c>
    </row>
    <row r="14" spans="1:1" ht="63" customHeight="1">
      <c r="A14" s="3" t="s">
        <v>7</v>
      </c>
    </row>
    <row r="15" spans="1:1" ht="63" customHeight="1">
      <c r="A15" s="3" t="s">
        <v>8</v>
      </c>
    </row>
    <row r="16" spans="1:1" ht="63" customHeight="1">
      <c r="A16" s="3" t="s">
        <v>9</v>
      </c>
    </row>
    <row r="17" spans="1:1" ht="63" customHeight="1">
      <c r="A17" s="3" t="s">
        <v>10</v>
      </c>
    </row>
  </sheetData>
  <sheetProtection algorithmName="SHA-512" hashValue="VfRRjK1EsQZbbOpsuucEj5L5xZyiv410SEPEELNFZKcK7AJ1VbUtSyIOoSrDXVy0I8+laiV7kovB05fLex8PLw==" saltValue="ygD9mAvO+Y5JX2u1uhr6bg==" spinCount="100000" sheet="1" objects="1" scenarios="1"/>
  <pageMargins left="0.7" right="0.7" top="0.75" bottom="0.75" header="0.511811023622047" footer="0.511811023622047"/>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57"/>
  <sheetViews>
    <sheetView showGridLines="0" zoomScale="90" zoomScaleNormal="90" workbookViewId="0">
      <selection sqref="A1:I1"/>
    </sheetView>
  </sheetViews>
  <sheetFormatPr baseColWidth="10" defaultColWidth="10.796875" defaultRowHeight="14.4"/>
  <cols>
    <col min="1" max="1" width="6.5" style="87" customWidth="1"/>
    <col min="2" max="2" width="74.19921875" style="87" customWidth="1"/>
    <col min="3" max="3" width="10.69921875" style="87" customWidth="1"/>
    <col min="4" max="4" width="8.296875" style="87" customWidth="1"/>
    <col min="5" max="7" width="8.5" style="87" customWidth="1"/>
    <col min="8" max="8" width="2.796875" style="87" customWidth="1"/>
    <col min="9" max="9" width="73" style="87" customWidth="1"/>
    <col min="10" max="10" width="10.796875" style="87"/>
    <col min="11" max="11" width="18.296875" style="87" hidden="1" customWidth="1"/>
    <col min="12" max="12" width="19.19921875" style="87" hidden="1" customWidth="1"/>
    <col min="13" max="13" width="25" style="87" hidden="1" customWidth="1"/>
    <col min="14" max="14" width="23.69921875" style="91" hidden="1" customWidth="1"/>
    <col min="15" max="15" width="24" style="91" hidden="1" customWidth="1"/>
    <col min="16" max="16" width="17.5" style="87" hidden="1" customWidth="1"/>
    <col min="17" max="17" width="13.796875" style="87" hidden="1" customWidth="1"/>
    <col min="18" max="18" width="23.19921875" style="91" hidden="1" customWidth="1"/>
    <col min="19" max="19" width="101.5" style="87" customWidth="1"/>
    <col min="20" max="16384" width="10.796875" style="87"/>
  </cols>
  <sheetData>
    <row r="1" spans="1:21" ht="34.200000000000003" customHeight="1">
      <c r="A1" s="797" t="s">
        <v>531</v>
      </c>
      <c r="B1" s="797"/>
      <c r="C1" s="797"/>
      <c r="D1" s="797"/>
      <c r="E1" s="797"/>
      <c r="F1" s="797"/>
      <c r="G1" s="797"/>
      <c r="H1" s="797"/>
      <c r="I1" s="797"/>
      <c r="K1" s="231" t="s">
        <v>96</v>
      </c>
      <c r="L1" s="1070" t="s">
        <v>20</v>
      </c>
      <c r="M1" s="1070"/>
      <c r="N1" s="1070"/>
      <c r="O1" s="1070"/>
      <c r="S1" s="963" t="s">
        <v>29</v>
      </c>
      <c r="T1" s="963"/>
      <c r="U1" s="963"/>
    </row>
    <row r="2" spans="1:21" ht="19.5" customHeight="1">
      <c r="A2" s="1057" t="s">
        <v>97</v>
      </c>
      <c r="B2" s="1059" t="s">
        <v>546</v>
      </c>
      <c r="C2" s="1023"/>
      <c r="D2" s="878"/>
      <c r="E2" s="577" t="s">
        <v>532</v>
      </c>
      <c r="F2" s="987" t="s">
        <v>189</v>
      </c>
      <c r="G2" s="1061"/>
      <c r="H2" s="1062" t="s">
        <v>533</v>
      </c>
      <c r="I2" s="1063"/>
      <c r="K2" s="91" t="s">
        <v>416</v>
      </c>
      <c r="L2" s="91" t="s">
        <v>537</v>
      </c>
      <c r="M2" s="91" t="s">
        <v>538</v>
      </c>
      <c r="N2" s="91" t="s">
        <v>539</v>
      </c>
      <c r="O2" s="91" t="s">
        <v>540</v>
      </c>
    </row>
    <row r="3" spans="1:21" ht="45" customHeight="1">
      <c r="A3" s="1058"/>
      <c r="B3" s="1060"/>
      <c r="C3" s="873"/>
      <c r="D3" s="879"/>
      <c r="E3" s="578"/>
      <c r="F3" s="1064"/>
      <c r="G3" s="1065"/>
      <c r="H3" s="1066"/>
      <c r="I3" s="1067"/>
      <c r="K3" s="91" t="s">
        <v>98</v>
      </c>
      <c r="L3" s="91"/>
      <c r="M3" s="91"/>
    </row>
    <row r="4" spans="1:21" ht="4.5" customHeight="1">
      <c r="A4" s="232"/>
      <c r="I4" s="233"/>
    </row>
    <row r="5" spans="1:21" ht="19.5" customHeight="1">
      <c r="A5" s="1068" t="s">
        <v>300</v>
      </c>
      <c r="B5" s="1069"/>
      <c r="C5" s="1069"/>
      <c r="D5" s="1029" t="s">
        <v>299</v>
      </c>
      <c r="E5" s="1050"/>
      <c r="F5" s="1050"/>
      <c r="G5" s="1051"/>
      <c r="H5" s="1052" t="s">
        <v>534</v>
      </c>
      <c r="I5" s="1053"/>
    </row>
    <row r="6" spans="1:21" ht="19.5" customHeight="1">
      <c r="A6" s="579" t="s">
        <v>99</v>
      </c>
      <c r="B6" s="509" t="s">
        <v>535</v>
      </c>
      <c r="C6" s="476" t="s">
        <v>536</v>
      </c>
      <c r="D6" s="476" t="s">
        <v>537</v>
      </c>
      <c r="E6" s="476" t="s">
        <v>538</v>
      </c>
      <c r="F6" s="476" t="s">
        <v>539</v>
      </c>
      <c r="G6" s="476" t="s">
        <v>540</v>
      </c>
      <c r="H6" s="1054" t="s">
        <v>541</v>
      </c>
      <c r="I6" s="1055"/>
      <c r="K6" s="231" t="s">
        <v>100</v>
      </c>
      <c r="L6" s="231" t="s">
        <v>101</v>
      </c>
      <c r="M6" s="231" t="s">
        <v>20</v>
      </c>
      <c r="N6" s="231" t="s">
        <v>102</v>
      </c>
      <c r="O6" s="231" t="s">
        <v>103</v>
      </c>
      <c r="P6" s="231" t="s">
        <v>104</v>
      </c>
      <c r="Q6" s="231" t="s">
        <v>105</v>
      </c>
      <c r="R6" s="231" t="s">
        <v>106</v>
      </c>
    </row>
    <row r="7" spans="1:21" ht="30" customHeight="1">
      <c r="A7" s="234">
        <v>1</v>
      </c>
      <c r="B7" s="235"/>
      <c r="C7" s="235"/>
      <c r="D7" s="586"/>
      <c r="E7" s="586"/>
      <c r="F7" s="586"/>
      <c r="G7" s="586"/>
      <c r="H7" s="1250" t="str">
        <f t="shared" ref="H7:H10" si="0">IF(O7&gt;0,"?","")</f>
        <v/>
      </c>
      <c r="I7" s="236"/>
      <c r="K7" s="1203">
        <f>COUNTA(B7)</f>
        <v>0</v>
      </c>
      <c r="L7" s="1203">
        <f t="shared" ref="L7:L16" si="1">COUNTA(C7)</f>
        <v>0</v>
      </c>
      <c r="M7" s="1203">
        <f>COUNTA(D7:G7)</f>
        <v>0</v>
      </c>
      <c r="N7" s="1203">
        <f t="shared" ref="N7:N16" si="2">IF(M7&gt;0,1,0)</f>
        <v>0</v>
      </c>
      <c r="O7" s="1203">
        <f>IF(M7&gt;1,1,0)</f>
        <v>0</v>
      </c>
      <c r="P7" s="1203">
        <f>K7+L7+N7</f>
        <v>0</v>
      </c>
      <c r="Q7" s="1203" t="b">
        <f>IF(P7=3,"OK",IF(P7=2,"1",IF(P7&gt;0,"1")))</f>
        <v>0</v>
      </c>
      <c r="R7" s="1203">
        <f>IFERROR(VALUE(Q7),0)</f>
        <v>0</v>
      </c>
    </row>
    <row r="8" spans="1:21" ht="30" customHeight="1">
      <c r="A8" s="234">
        <v>2</v>
      </c>
      <c r="B8" s="235"/>
      <c r="C8" s="235"/>
      <c r="D8" s="586"/>
      <c r="E8" s="586"/>
      <c r="F8" s="586"/>
      <c r="G8" s="586"/>
      <c r="H8" s="1250" t="str">
        <f t="shared" si="0"/>
        <v/>
      </c>
      <c r="I8" s="236"/>
      <c r="K8" s="1203">
        <f t="shared" ref="K8:K16" si="3">COUNTA(B8)</f>
        <v>0</v>
      </c>
      <c r="L8" s="1203">
        <f t="shared" si="1"/>
        <v>0</v>
      </c>
      <c r="M8" s="1203">
        <f t="shared" ref="M8:M16" si="4">COUNTA(D8:G8)</f>
        <v>0</v>
      </c>
      <c r="N8" s="1203">
        <f t="shared" si="2"/>
        <v>0</v>
      </c>
      <c r="O8" s="1203">
        <f t="shared" ref="O8:O16" si="5">IF(M8&gt;1,1,0)</f>
        <v>0</v>
      </c>
      <c r="P8" s="1203">
        <f t="shared" ref="P8:P16" si="6">K8+L8+N8</f>
        <v>0</v>
      </c>
      <c r="Q8" s="1249" t="b">
        <f t="shared" ref="Q8:Q16" si="7">IF(P8=3,"OK",IF(P8=2,"1",IF(P8&gt;0,"1")))</f>
        <v>0</v>
      </c>
      <c r="R8" s="1203">
        <f t="shared" ref="R8:R16" si="8">IFERROR(VALUE(Q8),0)</f>
        <v>0</v>
      </c>
    </row>
    <row r="9" spans="1:21" ht="30" customHeight="1">
      <c r="A9" s="234">
        <v>3</v>
      </c>
      <c r="B9" s="235"/>
      <c r="C9" s="235"/>
      <c r="D9" s="586"/>
      <c r="E9" s="586"/>
      <c r="F9" s="586"/>
      <c r="G9" s="586"/>
      <c r="H9" s="1250" t="str">
        <f t="shared" si="0"/>
        <v/>
      </c>
      <c r="I9" s="236"/>
      <c r="K9" s="1203">
        <f t="shared" si="3"/>
        <v>0</v>
      </c>
      <c r="L9" s="1203">
        <f t="shared" si="1"/>
        <v>0</v>
      </c>
      <c r="M9" s="1203">
        <f t="shared" si="4"/>
        <v>0</v>
      </c>
      <c r="N9" s="1203">
        <f t="shared" si="2"/>
        <v>0</v>
      </c>
      <c r="O9" s="1203">
        <f t="shared" si="5"/>
        <v>0</v>
      </c>
      <c r="P9" s="1203">
        <f t="shared" si="6"/>
        <v>0</v>
      </c>
      <c r="Q9" s="1249" t="b">
        <f t="shared" si="7"/>
        <v>0</v>
      </c>
      <c r="R9" s="1203">
        <f t="shared" si="8"/>
        <v>0</v>
      </c>
    </row>
    <row r="10" spans="1:21" ht="30" customHeight="1">
      <c r="A10" s="234">
        <v>4</v>
      </c>
      <c r="B10" s="235"/>
      <c r="C10" s="235"/>
      <c r="D10" s="586"/>
      <c r="E10" s="586"/>
      <c r="F10" s="586"/>
      <c r="G10" s="586"/>
      <c r="H10" s="1250" t="str">
        <f t="shared" si="0"/>
        <v/>
      </c>
      <c r="I10" s="236"/>
      <c r="K10" s="1203">
        <f t="shared" si="3"/>
        <v>0</v>
      </c>
      <c r="L10" s="1203">
        <f t="shared" si="1"/>
        <v>0</v>
      </c>
      <c r="M10" s="1203">
        <f t="shared" si="4"/>
        <v>0</v>
      </c>
      <c r="N10" s="1203">
        <f t="shared" si="2"/>
        <v>0</v>
      </c>
      <c r="O10" s="1203">
        <f t="shared" si="5"/>
        <v>0</v>
      </c>
      <c r="P10" s="1203">
        <f t="shared" si="6"/>
        <v>0</v>
      </c>
      <c r="Q10" s="1249" t="b">
        <f t="shared" si="7"/>
        <v>0</v>
      </c>
      <c r="R10" s="1203">
        <f t="shared" si="8"/>
        <v>0</v>
      </c>
    </row>
    <row r="11" spans="1:21" ht="30" customHeight="1">
      <c r="A11" s="234">
        <v>5</v>
      </c>
      <c r="B11" s="235"/>
      <c r="C11" s="235"/>
      <c r="D11" s="586"/>
      <c r="E11" s="586"/>
      <c r="F11" s="586"/>
      <c r="G11" s="586"/>
      <c r="H11" s="1250" t="str">
        <f>IF(O11&gt;0,"?","")</f>
        <v/>
      </c>
      <c r="I11" s="236"/>
      <c r="K11" s="1203">
        <f t="shared" si="3"/>
        <v>0</v>
      </c>
      <c r="L11" s="1203">
        <f t="shared" si="1"/>
        <v>0</v>
      </c>
      <c r="M11" s="1203">
        <f t="shared" si="4"/>
        <v>0</v>
      </c>
      <c r="N11" s="1203">
        <f t="shared" si="2"/>
        <v>0</v>
      </c>
      <c r="O11" s="1203">
        <f t="shared" si="5"/>
        <v>0</v>
      </c>
      <c r="P11" s="1203">
        <f t="shared" si="6"/>
        <v>0</v>
      </c>
      <c r="Q11" s="1249" t="b">
        <f t="shared" si="7"/>
        <v>0</v>
      </c>
      <c r="R11" s="1203">
        <f t="shared" si="8"/>
        <v>0</v>
      </c>
    </row>
    <row r="12" spans="1:21" ht="30" customHeight="1">
      <c r="A12" s="234">
        <v>6</v>
      </c>
      <c r="B12" s="235"/>
      <c r="C12" s="235"/>
      <c r="D12" s="586"/>
      <c r="E12" s="586"/>
      <c r="F12" s="586"/>
      <c r="G12" s="586"/>
      <c r="H12" s="1250" t="str">
        <f t="shared" ref="H12:H16" si="9">IF(O12&gt;0,"?","")</f>
        <v/>
      </c>
      <c r="I12" s="236"/>
      <c r="K12" s="1203">
        <f t="shared" si="3"/>
        <v>0</v>
      </c>
      <c r="L12" s="1203">
        <f t="shared" si="1"/>
        <v>0</v>
      </c>
      <c r="M12" s="1203">
        <f t="shared" si="4"/>
        <v>0</v>
      </c>
      <c r="N12" s="1203">
        <f t="shared" si="2"/>
        <v>0</v>
      </c>
      <c r="O12" s="1203">
        <f t="shared" si="5"/>
        <v>0</v>
      </c>
      <c r="P12" s="1203">
        <f t="shared" si="6"/>
        <v>0</v>
      </c>
      <c r="Q12" s="1249" t="b">
        <f t="shared" si="7"/>
        <v>0</v>
      </c>
      <c r="R12" s="1203">
        <f t="shared" si="8"/>
        <v>0</v>
      </c>
    </row>
    <row r="13" spans="1:21" ht="30" customHeight="1">
      <c r="A13" s="234">
        <v>7</v>
      </c>
      <c r="B13" s="235"/>
      <c r="C13" s="235"/>
      <c r="D13" s="586"/>
      <c r="E13" s="586"/>
      <c r="F13" s="586"/>
      <c r="G13" s="586"/>
      <c r="H13" s="1250" t="str">
        <f t="shared" si="9"/>
        <v/>
      </c>
      <c r="I13" s="236"/>
      <c r="K13" s="1203">
        <f t="shared" si="3"/>
        <v>0</v>
      </c>
      <c r="L13" s="1203">
        <f t="shared" si="1"/>
        <v>0</v>
      </c>
      <c r="M13" s="1203">
        <f t="shared" si="4"/>
        <v>0</v>
      </c>
      <c r="N13" s="1203">
        <f t="shared" si="2"/>
        <v>0</v>
      </c>
      <c r="O13" s="1203">
        <f t="shared" si="5"/>
        <v>0</v>
      </c>
      <c r="P13" s="1203">
        <f t="shared" si="6"/>
        <v>0</v>
      </c>
      <c r="Q13" s="1249" t="b">
        <f t="shared" si="7"/>
        <v>0</v>
      </c>
      <c r="R13" s="1203">
        <f t="shared" si="8"/>
        <v>0</v>
      </c>
    </row>
    <row r="14" spans="1:21" ht="30" customHeight="1">
      <c r="A14" s="234">
        <v>8</v>
      </c>
      <c r="B14" s="235"/>
      <c r="C14" s="235"/>
      <c r="D14" s="586"/>
      <c r="E14" s="586"/>
      <c r="F14" s="586"/>
      <c r="G14" s="586"/>
      <c r="H14" s="1250" t="str">
        <f t="shared" si="9"/>
        <v/>
      </c>
      <c r="I14" s="236"/>
      <c r="K14" s="1203">
        <f t="shared" si="3"/>
        <v>0</v>
      </c>
      <c r="L14" s="1203">
        <f t="shared" si="1"/>
        <v>0</v>
      </c>
      <c r="M14" s="1203">
        <f t="shared" si="4"/>
        <v>0</v>
      </c>
      <c r="N14" s="1203">
        <f t="shared" si="2"/>
        <v>0</v>
      </c>
      <c r="O14" s="1203">
        <f t="shared" si="5"/>
        <v>0</v>
      </c>
      <c r="P14" s="1203">
        <f t="shared" si="6"/>
        <v>0</v>
      </c>
      <c r="Q14" s="1249" t="b">
        <f t="shared" si="7"/>
        <v>0</v>
      </c>
      <c r="R14" s="1203">
        <f t="shared" si="8"/>
        <v>0</v>
      </c>
    </row>
    <row r="15" spans="1:21" ht="30" customHeight="1">
      <c r="A15" s="234">
        <v>9</v>
      </c>
      <c r="B15" s="235"/>
      <c r="C15" s="235"/>
      <c r="D15" s="586"/>
      <c r="E15" s="586"/>
      <c r="F15" s="586"/>
      <c r="G15" s="586"/>
      <c r="H15" s="1250" t="str">
        <f t="shared" si="9"/>
        <v/>
      </c>
      <c r="I15" s="236"/>
      <c r="K15" s="1203">
        <f t="shared" si="3"/>
        <v>0</v>
      </c>
      <c r="L15" s="1203">
        <f t="shared" si="1"/>
        <v>0</v>
      </c>
      <c r="M15" s="1203">
        <f t="shared" si="4"/>
        <v>0</v>
      </c>
      <c r="N15" s="1203">
        <f t="shared" si="2"/>
        <v>0</v>
      </c>
      <c r="O15" s="1203">
        <f t="shared" si="5"/>
        <v>0</v>
      </c>
      <c r="P15" s="1203">
        <f t="shared" si="6"/>
        <v>0</v>
      </c>
      <c r="Q15" s="1249" t="b">
        <f t="shared" si="7"/>
        <v>0</v>
      </c>
      <c r="R15" s="1203">
        <f t="shared" si="8"/>
        <v>0</v>
      </c>
    </row>
    <row r="16" spans="1:21" ht="30" customHeight="1">
      <c r="A16" s="234">
        <v>10</v>
      </c>
      <c r="B16" s="235"/>
      <c r="C16" s="235"/>
      <c r="D16" s="586"/>
      <c r="E16" s="586"/>
      <c r="F16" s="586"/>
      <c r="G16" s="586"/>
      <c r="H16" s="1250" t="str">
        <f t="shared" si="9"/>
        <v/>
      </c>
      <c r="I16" s="236"/>
      <c r="K16" s="1203">
        <f t="shared" si="3"/>
        <v>0</v>
      </c>
      <c r="L16" s="1203">
        <f t="shared" si="1"/>
        <v>0</v>
      </c>
      <c r="M16" s="1203">
        <f t="shared" si="4"/>
        <v>0</v>
      </c>
      <c r="N16" s="1203">
        <f t="shared" si="2"/>
        <v>0</v>
      </c>
      <c r="O16" s="1254">
        <f t="shared" si="5"/>
        <v>0</v>
      </c>
      <c r="P16" s="1203">
        <f t="shared" si="6"/>
        <v>0</v>
      </c>
      <c r="Q16" s="1249" t="b">
        <f t="shared" si="7"/>
        <v>0</v>
      </c>
      <c r="R16" s="1254">
        <f t="shared" si="8"/>
        <v>0</v>
      </c>
    </row>
    <row r="17" spans="1:18" ht="44.4" customHeight="1">
      <c r="A17" s="237" t="s">
        <v>543</v>
      </c>
      <c r="B17" s="1251">
        <f>COUNTA(B7:B16)</f>
        <v>0</v>
      </c>
      <c r="C17" s="1251">
        <f t="shared" ref="B17:G17" si="10">COUNTA(C7:C16)</f>
        <v>0</v>
      </c>
      <c r="D17" s="1252">
        <f t="shared" si="10"/>
        <v>0</v>
      </c>
      <c r="E17" s="1252">
        <f t="shared" si="10"/>
        <v>0</v>
      </c>
      <c r="F17" s="1252">
        <f t="shared" si="10"/>
        <v>0</v>
      </c>
      <c r="G17" s="1252">
        <f t="shared" si="10"/>
        <v>0</v>
      </c>
      <c r="H17" s="238"/>
      <c r="I17" s="581" t="s">
        <v>542</v>
      </c>
      <c r="O17" s="1203">
        <f>SUM(O7:O16)</f>
        <v>0</v>
      </c>
      <c r="P17" s="91"/>
      <c r="Q17" s="91"/>
      <c r="R17" s="1203">
        <f>SUM(R7:S16)</f>
        <v>0</v>
      </c>
    </row>
    <row r="18" spans="1:18" ht="48.6" customHeight="1">
      <c r="A18" s="1056" t="s">
        <v>544</v>
      </c>
      <c r="B18" s="971"/>
      <c r="C18" s="1253" t="str">
        <f>IF(R17&gt;0,"Registros incompletos","-")</f>
        <v>-</v>
      </c>
      <c r="D18" s="1253" t="str">
        <f>IFERROR(D17/$B17,"-")</f>
        <v>-</v>
      </c>
      <c r="E18" s="1253" t="str">
        <f>IFERROR(E17/$B17,"-")</f>
        <v>-</v>
      </c>
      <c r="F18" s="1253" t="str">
        <f>IFERROR(F17/$B17,"-")</f>
        <v>-</v>
      </c>
      <c r="G18" s="1253" t="str">
        <f>IFERROR(G17/$B17,"-")</f>
        <v>-</v>
      </c>
      <c r="H18" s="239"/>
      <c r="I18" s="240"/>
      <c r="P18" s="91"/>
    </row>
    <row r="19" spans="1:18" ht="6" customHeight="1">
      <c r="B19" s="241"/>
      <c r="C19" s="241"/>
      <c r="D19" s="241"/>
      <c r="E19" s="242"/>
      <c r="F19" s="242"/>
      <c r="G19" s="242"/>
      <c r="H19" s="242"/>
      <c r="I19" s="243"/>
      <c r="P19" s="91"/>
    </row>
    <row r="20" spans="1:18" ht="19.5" customHeight="1">
      <c r="A20" s="1057" t="s">
        <v>107</v>
      </c>
      <c r="B20" s="1059" t="s">
        <v>547</v>
      </c>
      <c r="C20" s="1023"/>
      <c r="D20" s="878"/>
      <c r="E20" s="577" t="s">
        <v>532</v>
      </c>
      <c r="F20" s="987" t="s">
        <v>189</v>
      </c>
      <c r="G20" s="1061"/>
      <c r="H20" s="1062" t="s">
        <v>533</v>
      </c>
      <c r="I20" s="1063"/>
      <c r="P20" s="91"/>
    </row>
    <row r="21" spans="1:18" ht="39.6" customHeight="1">
      <c r="A21" s="1058"/>
      <c r="B21" s="1060"/>
      <c r="C21" s="873"/>
      <c r="D21" s="879"/>
      <c r="E21" s="578"/>
      <c r="F21" s="1064"/>
      <c r="G21" s="1065"/>
      <c r="H21" s="1066"/>
      <c r="I21" s="1067"/>
      <c r="P21" s="91"/>
    </row>
    <row r="22" spans="1:18" ht="4.5" customHeight="1">
      <c r="A22" s="232"/>
      <c r="I22" s="233"/>
      <c r="P22" s="91"/>
    </row>
    <row r="23" spans="1:18" ht="19.5" customHeight="1">
      <c r="A23" s="1049" t="s">
        <v>301</v>
      </c>
      <c r="B23" s="902"/>
      <c r="C23" s="513"/>
      <c r="D23" s="1029" t="s">
        <v>299</v>
      </c>
      <c r="E23" s="1050"/>
      <c r="F23" s="1050"/>
      <c r="G23" s="1051"/>
      <c r="H23" s="1052" t="s">
        <v>534</v>
      </c>
      <c r="I23" s="1053"/>
      <c r="P23" s="91"/>
    </row>
    <row r="24" spans="1:18" ht="19.5" customHeight="1">
      <c r="A24" s="579" t="s">
        <v>99</v>
      </c>
      <c r="B24" s="509" t="s">
        <v>535</v>
      </c>
      <c r="C24" s="476" t="s">
        <v>536</v>
      </c>
      <c r="D24" s="476" t="s">
        <v>537</v>
      </c>
      <c r="E24" s="476" t="s">
        <v>538</v>
      </c>
      <c r="F24" s="476" t="s">
        <v>539</v>
      </c>
      <c r="G24" s="476" t="s">
        <v>540</v>
      </c>
      <c r="H24" s="1054" t="s">
        <v>541</v>
      </c>
      <c r="I24" s="1055"/>
      <c r="P24" s="91"/>
    </row>
    <row r="25" spans="1:18" ht="30" customHeight="1">
      <c r="A25" s="234">
        <v>1</v>
      </c>
      <c r="B25" s="235"/>
      <c r="C25" s="176"/>
      <c r="D25" s="586"/>
      <c r="E25" s="586"/>
      <c r="F25" s="586"/>
      <c r="G25" s="586"/>
      <c r="H25" s="1250" t="str">
        <f t="shared" ref="H25:H27" si="11">IF(O25&gt;0,"?","")</f>
        <v/>
      </c>
      <c r="I25" s="236"/>
      <c r="K25" s="1203">
        <f t="shared" ref="K25:K34" si="12">COUNTA(B25)</f>
        <v>0</v>
      </c>
      <c r="L25" s="1203">
        <f t="shared" ref="L25:L34" si="13">COUNTA(C25)</f>
        <v>0</v>
      </c>
      <c r="M25" s="1203">
        <f t="shared" ref="M25:M34" si="14">COUNTA(D25:G25)</f>
        <v>0</v>
      </c>
      <c r="N25" s="1203">
        <f t="shared" ref="N25:N34" si="15">IF(M25&gt;0,1,0)</f>
        <v>0</v>
      </c>
      <c r="O25" s="1203">
        <f t="shared" ref="O25:O34" si="16">IF(M25&gt;1,1,0)</f>
        <v>0</v>
      </c>
      <c r="P25" s="1203">
        <f t="shared" ref="P25:P34" si="17">K25+L25+N25</f>
        <v>0</v>
      </c>
      <c r="Q25" s="1203" t="b">
        <f t="shared" ref="Q25:Q34" si="18">IF(P25=3,"OK",IF(P25=2,"1",IF(P25&gt;0,"1")))</f>
        <v>0</v>
      </c>
      <c r="R25" s="1203">
        <f t="shared" ref="R25:R34" si="19">IFERROR(VALUE(Q25),0)</f>
        <v>0</v>
      </c>
    </row>
    <row r="26" spans="1:18" ht="30" customHeight="1">
      <c r="A26" s="234">
        <v>2</v>
      </c>
      <c r="B26" s="235"/>
      <c r="C26" s="176"/>
      <c r="D26" s="586"/>
      <c r="E26" s="586"/>
      <c r="F26" s="586"/>
      <c r="G26" s="586"/>
      <c r="H26" s="1250" t="str">
        <f t="shared" si="11"/>
        <v/>
      </c>
      <c r="I26" s="236"/>
      <c r="K26" s="1203">
        <f t="shared" si="12"/>
        <v>0</v>
      </c>
      <c r="L26" s="1203">
        <f t="shared" si="13"/>
        <v>0</v>
      </c>
      <c r="M26" s="1203">
        <f t="shared" si="14"/>
        <v>0</v>
      </c>
      <c r="N26" s="1203">
        <f t="shared" si="15"/>
        <v>0</v>
      </c>
      <c r="O26" s="1203">
        <f t="shared" si="16"/>
        <v>0</v>
      </c>
      <c r="P26" s="1203">
        <f t="shared" si="17"/>
        <v>0</v>
      </c>
      <c r="Q26" s="1203" t="b">
        <f t="shared" si="18"/>
        <v>0</v>
      </c>
      <c r="R26" s="1203">
        <f t="shared" si="19"/>
        <v>0</v>
      </c>
    </row>
    <row r="27" spans="1:18" ht="30" customHeight="1">
      <c r="A27" s="234">
        <v>3</v>
      </c>
      <c r="B27" s="235"/>
      <c r="C27" s="176"/>
      <c r="D27" s="586"/>
      <c r="E27" s="586"/>
      <c r="F27" s="586"/>
      <c r="G27" s="586"/>
      <c r="H27" s="1250" t="str">
        <f t="shared" si="11"/>
        <v/>
      </c>
      <c r="I27" s="236"/>
      <c r="K27" s="1203">
        <f t="shared" si="12"/>
        <v>0</v>
      </c>
      <c r="L27" s="1203">
        <f t="shared" si="13"/>
        <v>0</v>
      </c>
      <c r="M27" s="1203">
        <f t="shared" si="14"/>
        <v>0</v>
      </c>
      <c r="N27" s="1203">
        <f t="shared" si="15"/>
        <v>0</v>
      </c>
      <c r="O27" s="1203">
        <f t="shared" si="16"/>
        <v>0</v>
      </c>
      <c r="P27" s="1203">
        <f t="shared" si="17"/>
        <v>0</v>
      </c>
      <c r="Q27" s="1203" t="b">
        <f t="shared" si="18"/>
        <v>0</v>
      </c>
      <c r="R27" s="1203">
        <f t="shared" si="19"/>
        <v>0</v>
      </c>
    </row>
    <row r="28" spans="1:18" ht="30" customHeight="1">
      <c r="A28" s="234">
        <v>4</v>
      </c>
      <c r="B28" s="235"/>
      <c r="C28" s="235"/>
      <c r="D28" s="586"/>
      <c r="E28" s="586"/>
      <c r="F28" s="586"/>
      <c r="G28" s="586"/>
      <c r="H28" s="1250" t="str">
        <f t="shared" ref="H28:H34" si="20">IF(O28&gt;0,"?","")</f>
        <v/>
      </c>
      <c r="I28" s="236"/>
      <c r="K28" s="1203">
        <f t="shared" si="12"/>
        <v>0</v>
      </c>
      <c r="L28" s="1203">
        <f t="shared" si="13"/>
        <v>0</v>
      </c>
      <c r="M28" s="1203">
        <f t="shared" si="14"/>
        <v>0</v>
      </c>
      <c r="N28" s="1203">
        <f t="shared" si="15"/>
        <v>0</v>
      </c>
      <c r="O28" s="1203">
        <f t="shared" si="16"/>
        <v>0</v>
      </c>
      <c r="P28" s="1203">
        <f t="shared" si="17"/>
        <v>0</v>
      </c>
      <c r="Q28" s="1249" t="b">
        <f t="shared" si="18"/>
        <v>0</v>
      </c>
      <c r="R28" s="1203">
        <f t="shared" si="19"/>
        <v>0</v>
      </c>
    </row>
    <row r="29" spans="1:18" ht="30" customHeight="1">
      <c r="A29" s="234">
        <v>5</v>
      </c>
      <c r="B29" s="235"/>
      <c r="C29" s="235"/>
      <c r="D29" s="586"/>
      <c r="E29" s="586"/>
      <c r="F29" s="586"/>
      <c r="G29" s="586"/>
      <c r="H29" s="1250" t="str">
        <f t="shared" si="20"/>
        <v/>
      </c>
      <c r="I29" s="236"/>
      <c r="K29" s="1203">
        <f t="shared" si="12"/>
        <v>0</v>
      </c>
      <c r="L29" s="1203">
        <f t="shared" si="13"/>
        <v>0</v>
      </c>
      <c r="M29" s="1203">
        <f t="shared" si="14"/>
        <v>0</v>
      </c>
      <c r="N29" s="1203">
        <f t="shared" si="15"/>
        <v>0</v>
      </c>
      <c r="O29" s="1203">
        <f t="shared" si="16"/>
        <v>0</v>
      </c>
      <c r="P29" s="1203">
        <f t="shared" si="17"/>
        <v>0</v>
      </c>
      <c r="Q29" s="1249" t="b">
        <f t="shared" si="18"/>
        <v>0</v>
      </c>
      <c r="R29" s="1203">
        <f t="shared" si="19"/>
        <v>0</v>
      </c>
    </row>
    <row r="30" spans="1:18" ht="30" customHeight="1">
      <c r="A30" s="234">
        <v>6</v>
      </c>
      <c r="B30" s="235"/>
      <c r="C30" s="235"/>
      <c r="D30" s="586"/>
      <c r="E30" s="586"/>
      <c r="F30" s="586"/>
      <c r="G30" s="586"/>
      <c r="H30" s="1250" t="str">
        <f t="shared" si="20"/>
        <v/>
      </c>
      <c r="I30" s="236"/>
      <c r="K30" s="1203">
        <f t="shared" si="12"/>
        <v>0</v>
      </c>
      <c r="L30" s="1203">
        <f t="shared" si="13"/>
        <v>0</v>
      </c>
      <c r="M30" s="1203">
        <f t="shared" si="14"/>
        <v>0</v>
      </c>
      <c r="N30" s="1203">
        <f t="shared" si="15"/>
        <v>0</v>
      </c>
      <c r="O30" s="1203">
        <f t="shared" si="16"/>
        <v>0</v>
      </c>
      <c r="P30" s="1203">
        <f t="shared" si="17"/>
        <v>0</v>
      </c>
      <c r="Q30" s="1249" t="b">
        <f t="shared" si="18"/>
        <v>0</v>
      </c>
      <c r="R30" s="1203">
        <f t="shared" si="19"/>
        <v>0</v>
      </c>
    </row>
    <row r="31" spans="1:18" ht="30" customHeight="1">
      <c r="A31" s="234">
        <v>7</v>
      </c>
      <c r="B31" s="235"/>
      <c r="C31" s="235"/>
      <c r="D31" s="586"/>
      <c r="E31" s="586"/>
      <c r="F31" s="586"/>
      <c r="G31" s="586"/>
      <c r="H31" s="1250" t="str">
        <f t="shared" si="20"/>
        <v/>
      </c>
      <c r="I31" s="236"/>
      <c r="K31" s="1203">
        <f t="shared" si="12"/>
        <v>0</v>
      </c>
      <c r="L31" s="1203">
        <f t="shared" si="13"/>
        <v>0</v>
      </c>
      <c r="M31" s="1203">
        <f t="shared" si="14"/>
        <v>0</v>
      </c>
      <c r="N31" s="1203">
        <f t="shared" si="15"/>
        <v>0</v>
      </c>
      <c r="O31" s="1203">
        <f t="shared" si="16"/>
        <v>0</v>
      </c>
      <c r="P31" s="1203">
        <f t="shared" si="17"/>
        <v>0</v>
      </c>
      <c r="Q31" s="1249" t="b">
        <f t="shared" si="18"/>
        <v>0</v>
      </c>
      <c r="R31" s="1203">
        <f t="shared" si="19"/>
        <v>0</v>
      </c>
    </row>
    <row r="32" spans="1:18" ht="30" customHeight="1">
      <c r="A32" s="234">
        <v>8</v>
      </c>
      <c r="B32" s="235"/>
      <c r="C32" s="235"/>
      <c r="D32" s="586"/>
      <c r="E32" s="586"/>
      <c r="F32" s="586"/>
      <c r="G32" s="586"/>
      <c r="H32" s="1250" t="str">
        <f t="shared" si="20"/>
        <v/>
      </c>
      <c r="I32" s="236"/>
      <c r="K32" s="1203">
        <f t="shared" si="12"/>
        <v>0</v>
      </c>
      <c r="L32" s="1203">
        <f t="shared" si="13"/>
        <v>0</v>
      </c>
      <c r="M32" s="1203">
        <f t="shared" si="14"/>
        <v>0</v>
      </c>
      <c r="N32" s="1203">
        <f t="shared" si="15"/>
        <v>0</v>
      </c>
      <c r="O32" s="1203">
        <f t="shared" si="16"/>
        <v>0</v>
      </c>
      <c r="P32" s="1203">
        <f t="shared" si="17"/>
        <v>0</v>
      </c>
      <c r="Q32" s="1249" t="b">
        <f t="shared" si="18"/>
        <v>0</v>
      </c>
      <c r="R32" s="1203">
        <f t="shared" si="19"/>
        <v>0</v>
      </c>
    </row>
    <row r="33" spans="1:18" ht="30" customHeight="1">
      <c r="A33" s="234">
        <v>9</v>
      </c>
      <c r="B33" s="235"/>
      <c r="C33" s="235"/>
      <c r="D33" s="586"/>
      <c r="E33" s="586"/>
      <c r="F33" s="586"/>
      <c r="G33" s="586"/>
      <c r="H33" s="1250" t="str">
        <f t="shared" si="20"/>
        <v/>
      </c>
      <c r="I33" s="236"/>
      <c r="K33" s="1203">
        <f t="shared" si="12"/>
        <v>0</v>
      </c>
      <c r="L33" s="1203">
        <f t="shared" si="13"/>
        <v>0</v>
      </c>
      <c r="M33" s="1203">
        <f t="shared" si="14"/>
        <v>0</v>
      </c>
      <c r="N33" s="1203">
        <f t="shared" si="15"/>
        <v>0</v>
      </c>
      <c r="O33" s="1203">
        <f t="shared" si="16"/>
        <v>0</v>
      </c>
      <c r="P33" s="1203">
        <f t="shared" si="17"/>
        <v>0</v>
      </c>
      <c r="Q33" s="1249" t="b">
        <f t="shared" si="18"/>
        <v>0</v>
      </c>
      <c r="R33" s="1203">
        <f t="shared" si="19"/>
        <v>0</v>
      </c>
    </row>
    <row r="34" spans="1:18" ht="30" customHeight="1">
      <c r="A34" s="234">
        <v>10</v>
      </c>
      <c r="B34" s="235"/>
      <c r="C34" s="235"/>
      <c r="D34" s="586"/>
      <c r="E34" s="586"/>
      <c r="F34" s="586"/>
      <c r="G34" s="586"/>
      <c r="H34" s="1250" t="str">
        <f t="shared" si="20"/>
        <v/>
      </c>
      <c r="I34" s="236"/>
      <c r="K34" s="1203">
        <f t="shared" si="12"/>
        <v>0</v>
      </c>
      <c r="L34" s="1203">
        <f t="shared" si="13"/>
        <v>0</v>
      </c>
      <c r="M34" s="1203">
        <f t="shared" si="14"/>
        <v>0</v>
      </c>
      <c r="N34" s="1203">
        <f t="shared" si="15"/>
        <v>0</v>
      </c>
      <c r="O34" s="1254">
        <f t="shared" si="16"/>
        <v>0</v>
      </c>
      <c r="P34" s="1203">
        <f t="shared" si="17"/>
        <v>0</v>
      </c>
      <c r="Q34" s="1249" t="b">
        <f t="shared" si="18"/>
        <v>0</v>
      </c>
      <c r="R34" s="1254">
        <f t="shared" si="19"/>
        <v>0</v>
      </c>
    </row>
    <row r="35" spans="1:18" ht="28.8" customHeight="1">
      <c r="A35" s="580" t="s">
        <v>543</v>
      </c>
      <c r="B35" s="1251">
        <f>COUNTA(B25:B34)</f>
        <v>0</v>
      </c>
      <c r="C35" s="1251">
        <f>COUNTA(C25:C34)</f>
        <v>0</v>
      </c>
      <c r="D35" s="1252">
        <f>COUNTA(D25:D34)</f>
        <v>0</v>
      </c>
      <c r="E35" s="1252">
        <f t="shared" ref="E35:G35" si="21">COUNTA(E25:E34)</f>
        <v>0</v>
      </c>
      <c r="F35" s="1252">
        <f t="shared" si="21"/>
        <v>0</v>
      </c>
      <c r="G35" s="1252">
        <f t="shared" si="21"/>
        <v>0</v>
      </c>
      <c r="H35" s="238"/>
      <c r="I35" s="581" t="s">
        <v>545</v>
      </c>
      <c r="O35" s="1203">
        <f>SUM(O25:O34)</f>
        <v>0</v>
      </c>
      <c r="P35" s="91"/>
      <c r="Q35" s="91"/>
      <c r="R35" s="1203">
        <f>SUM(R25:S34)</f>
        <v>0</v>
      </c>
    </row>
    <row r="36" spans="1:18" ht="52.2" customHeight="1">
      <c r="A36" s="1056" t="s">
        <v>544</v>
      </c>
      <c r="B36" s="971"/>
      <c r="C36" s="1253" t="str">
        <f>IF(R35&gt;0,"Registros incompletos","-")</f>
        <v>-</v>
      </c>
      <c r="D36" s="1253" t="str">
        <f>IFERROR(D35/$B35,"-")</f>
        <v>-</v>
      </c>
      <c r="E36" s="1253" t="str">
        <f>IFERROR(E35/$B35,"-")</f>
        <v>-</v>
      </c>
      <c r="F36" s="1253" t="str">
        <f>IFERROR(F35/$B35,"-")</f>
        <v>-</v>
      </c>
      <c r="G36" s="1253" t="str">
        <f>IFERROR(G35/$B35,"-")</f>
        <v>-</v>
      </c>
      <c r="H36" s="239"/>
      <c r="I36" s="240"/>
      <c r="P36" s="91"/>
    </row>
    <row r="37" spans="1:18" ht="30" customHeight="1"/>
    <row r="38" spans="1:18" ht="30" customHeight="1"/>
    <row r="39" spans="1:18" ht="30" customHeight="1"/>
    <row r="40" spans="1:18" ht="30" customHeight="1"/>
    <row r="41" spans="1:18" ht="30" customHeight="1"/>
    <row r="42" spans="1:18" ht="30" customHeight="1"/>
    <row r="43" spans="1:18" ht="30" customHeight="1"/>
    <row r="44" spans="1:18" ht="30" customHeight="1"/>
    <row r="45" spans="1:18" ht="30" customHeight="1"/>
    <row r="46" spans="1:18" ht="30" customHeight="1"/>
    <row r="47" spans="1:18" ht="30" customHeight="1"/>
    <row r="48" spans="1:18" ht="30" customHeight="1"/>
    <row r="49" ht="30" customHeight="1"/>
    <row r="50" ht="30" customHeight="1"/>
    <row r="51" ht="30" customHeight="1"/>
    <row r="52" ht="30" customHeight="1"/>
    <row r="53" ht="30" customHeight="1"/>
    <row r="54" ht="30" customHeight="1"/>
    <row r="55" ht="30" customHeight="1"/>
    <row r="56" ht="30" customHeight="1"/>
    <row r="57" ht="30" customHeight="1"/>
  </sheetData>
  <sheetProtection algorithmName="SHA-512" hashValue="FG4Es4bzHMobdtZxKgLRx1Vr19nJ9ZZJtX30IiWl1BigDhCBzNHRUD1ARBmBwaWw7NboyqPielIg67KOIz9sSw==" saltValue="AXmlVoTL5gGtPPpwFbHpQg==" spinCount="100000" sheet="1" objects="1" scenarios="1"/>
  <mergeCells count="25">
    <mergeCell ref="A1:I1"/>
    <mergeCell ref="L1:O1"/>
    <mergeCell ref="S1:U1"/>
    <mergeCell ref="A2:A3"/>
    <mergeCell ref="B2:D3"/>
    <mergeCell ref="F2:G2"/>
    <mergeCell ref="H2:I2"/>
    <mergeCell ref="F3:G3"/>
    <mergeCell ref="H3:I3"/>
    <mergeCell ref="A5:C5"/>
    <mergeCell ref="D5:G5"/>
    <mergeCell ref="H5:I5"/>
    <mergeCell ref="H6:I6"/>
    <mergeCell ref="A18:B18"/>
    <mergeCell ref="A20:A21"/>
    <mergeCell ref="B20:D21"/>
    <mergeCell ref="F20:G20"/>
    <mergeCell ref="H20:I20"/>
    <mergeCell ref="F21:G21"/>
    <mergeCell ref="H21:I21"/>
    <mergeCell ref="A23:B23"/>
    <mergeCell ref="D23:G23"/>
    <mergeCell ref="H23:I23"/>
    <mergeCell ref="H24:I24"/>
    <mergeCell ref="A36:B36"/>
  </mergeCells>
  <conditionalFormatting sqref="C18">
    <cfRule type="containsText" dxfId="59" priority="15" operator="containsText" text="Registros Incompletos">
      <formula>NOT(ISERROR(SEARCH("Registros Incompletos",C18)))</formula>
    </cfRule>
  </conditionalFormatting>
  <conditionalFormatting sqref="C36">
    <cfRule type="containsText" dxfId="58" priority="14" operator="containsText" text="Registros incompletos">
      <formula>NOT(ISERROR(SEARCH("Registros incompletos",C36)))</formula>
    </cfRule>
  </conditionalFormatting>
  <conditionalFormatting sqref="D7:D16">
    <cfRule type="containsText" dxfId="57" priority="10" operator="containsText" text="NONE">
      <formula>NOT(ISERROR(SEARCH("NONE",D7)))</formula>
    </cfRule>
  </conditionalFormatting>
  <conditionalFormatting sqref="D25:D34">
    <cfRule type="containsText" dxfId="56" priority="5" operator="containsText" text="NONE">
      <formula>NOT(ISERROR(SEARCH("NONE",D25)))</formula>
    </cfRule>
  </conditionalFormatting>
  <conditionalFormatting sqref="E7:E16">
    <cfRule type="containsText" dxfId="55" priority="11" operator="containsText" text="Low">
      <formula>NOT(ISERROR(SEARCH("Low",E7)))</formula>
    </cfRule>
  </conditionalFormatting>
  <conditionalFormatting sqref="E25:E34">
    <cfRule type="containsText" dxfId="54" priority="8" operator="containsText" text="Low">
      <formula>NOT(ISERROR(SEARCH("Low",E25)))</formula>
    </cfRule>
  </conditionalFormatting>
  <conditionalFormatting sqref="F7:F16">
    <cfRule type="containsText" dxfId="53" priority="13" operator="containsText" text="Medium">
      <formula>NOT(ISERROR(SEARCH("Medium",F7)))</formula>
    </cfRule>
  </conditionalFormatting>
  <conditionalFormatting sqref="F25:F34">
    <cfRule type="containsText" dxfId="52" priority="7" operator="containsText" text="Medium">
      <formula>NOT(ISERROR(SEARCH("Medium",F25)))</formula>
    </cfRule>
  </conditionalFormatting>
  <conditionalFormatting sqref="G7:G16">
    <cfRule type="containsText" dxfId="51" priority="12" operator="containsText" text="High">
      <formula>NOT(ISERROR(SEARCH("High",G7)))</formula>
    </cfRule>
  </conditionalFormatting>
  <conditionalFormatting sqref="G25:G34">
    <cfRule type="containsText" dxfId="50" priority="6" operator="containsText" text="High">
      <formula>NOT(ISERROR(SEARCH("High",G25)))</formula>
    </cfRule>
  </conditionalFormatting>
  <conditionalFormatting sqref="H7:H16">
    <cfRule type="containsText" dxfId="49" priority="9" operator="containsText" text="?">
      <formula>NOT(ISERROR(SEARCH("?",H7)))</formula>
    </cfRule>
  </conditionalFormatting>
  <conditionalFormatting sqref="H25:H34">
    <cfRule type="containsText" dxfId="48" priority="4" operator="containsText" text="?">
      <formula>NOT(ISERROR(SEARCH("?",H25)))</formula>
    </cfRule>
  </conditionalFormatting>
  <conditionalFormatting sqref="H5:I5">
    <cfRule type="containsText" dxfId="47" priority="2" operator="containsText" text="ERROR:  Enter only one degree of implementation per recommendation">
      <formula>NOT(ISERROR(SEARCH("ERROR:  Enter only one degree of implementation per recommendation",H5)))</formula>
    </cfRule>
  </conditionalFormatting>
  <conditionalFormatting sqref="H23:I23">
    <cfRule type="containsText" dxfId="46" priority="1" operator="containsText" text="ERROR:  Enter only one degree of implementation per recommendation">
      <formula>NOT(ISERROR(SEARCH("ERROR:  Enter only one degree of implementation per recommendation",H23)))</formula>
    </cfRule>
  </conditionalFormatting>
  <conditionalFormatting sqref="L2">
    <cfRule type="containsText" dxfId="45" priority="18" operator="containsText" text="None">
      <formula>NOT(ISERROR(SEARCH("None",L2)))</formula>
    </cfRule>
  </conditionalFormatting>
  <dataValidations count="7">
    <dataValidation type="list" allowBlank="1" showInputMessage="1" showErrorMessage="1" sqref="E7:E16 E25:E34" xr:uid="{00000000-0002-0000-0900-000000000000}">
      <formula1>$M$2:$M$3</formula1>
      <formula2>0</formula2>
    </dataValidation>
    <dataValidation type="list" allowBlank="1" showInputMessage="1" showErrorMessage="1" sqref="F7:F16 F25:F34" xr:uid="{00000000-0002-0000-0900-000002000000}">
      <formula1>$N$2:$N$3</formula1>
      <formula2>0</formula2>
    </dataValidation>
    <dataValidation type="list" allowBlank="1" showInputMessage="1" showErrorMessage="1" sqref="G7:G16 G25:G34" xr:uid="{00000000-0002-0000-0900-000003000000}">
      <formula1>$O$2:$O$3</formula1>
      <formula2>0</formula2>
    </dataValidation>
    <dataValidation type="list" allowBlank="1" showInputMessage="1" showErrorMessage="1" sqref="D7:D16 D25:D34" xr:uid="{00000000-0002-0000-0900-000006000000}">
      <formula1>$L$2:$L$3</formula1>
      <formula2>0</formula2>
    </dataValidation>
    <dataValidation type="list" allowBlank="1" showInputMessage="1" showErrorMessage="1" sqref="E3 E21" xr:uid="{656FA96D-26A7-4B0D-90D0-F92F5FB13113}">
      <formula1>$K$2:$K$4</formula1>
    </dataValidation>
    <dataValidation allowBlank="1" showInputMessage="1" showErrorMessage="1" promptTitle="Parte responsable" prompt="¿A quién se le hizo la recomendación?" sqref="C7:C16 C25:C34" xr:uid="{640459B5-1FC5-4D04-A582-478499B9591C}"/>
    <dataValidation allowBlank="1" showInputMessage="1" showErrorMessage="1" prompt="Resuma cada recomendación en una fila separada." sqref="B7:B16 B25:B34" xr:uid="{559A2EB2-6538-4D86-B42A-03970C53CD32}"/>
  </dataValidations>
  <printOptions horizontalCentered="1" verticalCentered="1"/>
  <pageMargins left="0" right="0" top="0" bottom="0" header="0.511811023622047" footer="0.511811023622047"/>
  <pageSetup paperSize="9" scale="60" orientation="landscape" horizontalDpi="300" verticalDpi="300" r:id="rId1"/>
  <ignoredErrors>
    <ignoredError sqref="H7:H16 H25:H34"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41"/>
  <sheetViews>
    <sheetView zoomScale="80" zoomScaleNormal="80" workbookViewId="0">
      <selection sqref="A1:R1"/>
    </sheetView>
  </sheetViews>
  <sheetFormatPr baseColWidth="10" defaultColWidth="10.796875" defaultRowHeight="14.4"/>
  <cols>
    <col min="1" max="1" width="7.796875" style="87" customWidth="1"/>
    <col min="2" max="2" width="21" style="87" customWidth="1"/>
    <col min="3" max="6" width="9.19921875" style="87" customWidth="1"/>
    <col min="7" max="7" width="10" style="87" customWidth="1"/>
    <col min="8" max="8" width="10.8984375" style="87" customWidth="1"/>
    <col min="9" max="11" width="13.296875" style="87" customWidth="1"/>
    <col min="12" max="13" width="11.796875" style="87" customWidth="1"/>
    <col min="14" max="14" width="10" style="87" customWidth="1"/>
    <col min="15" max="15" width="12.8984375" style="87" customWidth="1"/>
    <col min="16" max="17" width="12.5" style="87" customWidth="1"/>
    <col min="18" max="18" width="28.19921875" style="87" customWidth="1"/>
    <col min="19" max="19" width="10.796875" style="87"/>
    <col min="20" max="20" width="10.796875" style="87" hidden="1" customWidth="1"/>
    <col min="21" max="24" width="20.5" style="87" hidden="1" customWidth="1"/>
    <col min="25" max="26" width="18.69921875" style="87" hidden="1" customWidth="1"/>
    <col min="27" max="27" width="117.796875" style="87" customWidth="1"/>
    <col min="28" max="16384" width="10.796875" style="87"/>
  </cols>
  <sheetData>
    <row r="1" spans="1:29" ht="36" customHeight="1">
      <c r="A1" s="1087" t="s">
        <v>549</v>
      </c>
      <c r="B1" s="1087"/>
      <c r="C1" s="1087"/>
      <c r="D1" s="1087"/>
      <c r="E1" s="1087"/>
      <c r="F1" s="1087"/>
      <c r="G1" s="1087"/>
      <c r="H1" s="1087"/>
      <c r="I1" s="1087"/>
      <c r="J1" s="1087"/>
      <c r="K1" s="1087"/>
      <c r="L1" s="1087"/>
      <c r="M1" s="1087"/>
      <c r="N1" s="1087"/>
      <c r="O1" s="1087"/>
      <c r="P1" s="1087"/>
      <c r="Q1" s="1087"/>
      <c r="R1" s="1087"/>
      <c r="AA1" s="963" t="s">
        <v>29</v>
      </c>
      <c r="AB1" s="963"/>
      <c r="AC1" s="963"/>
    </row>
    <row r="2" spans="1:29" ht="36.6" customHeight="1">
      <c r="A2" s="1088" t="s">
        <v>550</v>
      </c>
      <c r="B2" s="1089"/>
      <c r="C2" s="1090"/>
      <c r="D2" s="1090"/>
      <c r="E2" s="1090"/>
      <c r="F2" s="1090"/>
      <c r="G2" s="1090"/>
      <c r="H2" s="1090"/>
      <c r="I2" s="1090"/>
      <c r="J2" s="1091"/>
      <c r="K2" s="1092" t="s">
        <v>551</v>
      </c>
      <c r="L2" s="1093"/>
      <c r="M2" s="1094"/>
      <c r="N2" s="1090"/>
      <c r="O2" s="1090"/>
      <c r="P2" s="1091"/>
      <c r="Q2" s="582" t="s">
        <v>420</v>
      </c>
      <c r="R2" s="583"/>
    </row>
    <row r="3" spans="1:29" ht="4.5" customHeight="1"/>
    <row r="4" spans="1:29" s="244" customFormat="1" ht="34.5" customHeight="1">
      <c r="A4" s="1083" t="s">
        <v>552</v>
      </c>
      <c r="B4" s="1086" t="s">
        <v>553</v>
      </c>
      <c r="C4" s="1086" t="s">
        <v>303</v>
      </c>
      <c r="D4" s="1086"/>
      <c r="E4" s="1086" t="s">
        <v>235</v>
      </c>
      <c r="F4" s="1086"/>
      <c r="G4" s="1086" t="s">
        <v>304</v>
      </c>
      <c r="H4" s="1086" t="s">
        <v>305</v>
      </c>
      <c r="I4" s="1086" t="s">
        <v>306</v>
      </c>
      <c r="J4" s="1079" t="s">
        <v>307</v>
      </c>
      <c r="K4" s="1079" t="s">
        <v>554</v>
      </c>
      <c r="L4" s="965" t="s">
        <v>555</v>
      </c>
      <c r="M4" s="965"/>
      <c r="N4" s="965" t="s">
        <v>556</v>
      </c>
      <c r="O4" s="965"/>
      <c r="P4" s="965" t="s">
        <v>557</v>
      </c>
      <c r="Q4" s="965"/>
      <c r="R4" s="1079" t="s">
        <v>558</v>
      </c>
      <c r="T4" s="1070" t="s">
        <v>108</v>
      </c>
      <c r="U4" s="1070" t="s">
        <v>109</v>
      </c>
      <c r="V4" s="1070" t="s">
        <v>110</v>
      </c>
      <c r="W4" s="1070" t="s">
        <v>111</v>
      </c>
      <c r="X4" s="1070" t="s">
        <v>112</v>
      </c>
      <c r="Y4" s="1070" t="s">
        <v>113</v>
      </c>
      <c r="Z4" s="1070" t="s">
        <v>114</v>
      </c>
    </row>
    <row r="5" spans="1:29" ht="34.5" customHeight="1">
      <c r="A5" s="1084"/>
      <c r="B5" s="1086"/>
      <c r="C5" s="1086"/>
      <c r="D5" s="1086"/>
      <c r="E5" s="1086"/>
      <c r="F5" s="1086"/>
      <c r="G5" s="1086"/>
      <c r="H5" s="1086"/>
      <c r="I5" s="1086"/>
      <c r="J5" s="1080"/>
      <c r="K5" s="1080"/>
      <c r="L5" s="476" t="s">
        <v>559</v>
      </c>
      <c r="M5" s="476" t="s">
        <v>560</v>
      </c>
      <c r="N5" s="476" t="s">
        <v>559</v>
      </c>
      <c r="O5" s="476" t="s">
        <v>560</v>
      </c>
      <c r="P5" s="476" t="s">
        <v>561</v>
      </c>
      <c r="Q5" s="476" t="s">
        <v>562</v>
      </c>
      <c r="R5" s="1080"/>
      <c r="T5" s="1070"/>
      <c r="U5" s="1070"/>
      <c r="V5" s="1070"/>
      <c r="W5" s="1070"/>
      <c r="X5" s="1070"/>
      <c r="Y5" s="1070"/>
      <c r="Z5" s="1070"/>
    </row>
    <row r="6" spans="1:29" ht="34.5" customHeight="1">
      <c r="A6" s="66" t="s">
        <v>115</v>
      </c>
      <c r="B6" s="176"/>
      <c r="C6" s="1072"/>
      <c r="D6" s="1072"/>
      <c r="E6" s="1072"/>
      <c r="F6" s="1072"/>
      <c r="G6" s="586"/>
      <c r="H6" s="176"/>
      <c r="I6" s="585"/>
      <c r="J6" s="585"/>
      <c r="K6" s="585"/>
      <c r="L6" s="245"/>
      <c r="M6" s="245"/>
      <c r="N6" s="246"/>
      <c r="O6" s="246"/>
      <c r="P6" s="247">
        <f>IFERROR((M6-L6)/L6,0)</f>
        <v>0</v>
      </c>
      <c r="Q6" s="247">
        <f>IFERROR((O6-N6)/N6,0)</f>
        <v>0</v>
      </c>
      <c r="R6" s="176"/>
      <c r="T6" s="87" t="s">
        <v>580</v>
      </c>
      <c r="U6" s="104" t="s">
        <v>444</v>
      </c>
      <c r="V6" s="87" t="s">
        <v>580</v>
      </c>
      <c r="W6" s="87" t="s">
        <v>584</v>
      </c>
      <c r="X6" s="87" t="s">
        <v>592</v>
      </c>
      <c r="Y6" s="91" t="s">
        <v>443</v>
      </c>
      <c r="Z6" s="91" t="s">
        <v>116</v>
      </c>
    </row>
    <row r="7" spans="1:29" ht="34.5" customHeight="1">
      <c r="A7" s="66" t="s">
        <v>117</v>
      </c>
      <c r="B7" s="176"/>
      <c r="C7" s="1072"/>
      <c r="D7" s="1072"/>
      <c r="E7" s="1072"/>
      <c r="F7" s="1072"/>
      <c r="G7" s="586"/>
      <c r="H7" s="176"/>
      <c r="I7" s="585"/>
      <c r="J7" s="585"/>
      <c r="K7" s="585"/>
      <c r="L7" s="245"/>
      <c r="M7" s="245"/>
      <c r="N7" s="246"/>
      <c r="O7" s="246"/>
      <c r="P7" s="247">
        <f t="shared" ref="P7:P15" si="0">IFERROR((M7-L7)/L7,0)</f>
        <v>0</v>
      </c>
      <c r="Q7" s="247">
        <f t="shared" ref="Q7:Q15" si="1">IFERROR((O7-N7)/N7,0)</f>
        <v>0</v>
      </c>
      <c r="R7" s="176"/>
      <c r="T7" s="87" t="s">
        <v>581</v>
      </c>
      <c r="U7" s="106" t="s">
        <v>445</v>
      </c>
      <c r="V7" s="87" t="s">
        <v>582</v>
      </c>
      <c r="W7" s="87" t="s">
        <v>585</v>
      </c>
      <c r="X7" s="87" t="s">
        <v>879</v>
      </c>
      <c r="Z7" s="91" t="s">
        <v>119</v>
      </c>
    </row>
    <row r="8" spans="1:29" ht="34.5" customHeight="1">
      <c r="A8" s="66" t="s">
        <v>120</v>
      </c>
      <c r="B8" s="176"/>
      <c r="C8" s="1072"/>
      <c r="D8" s="1072"/>
      <c r="E8" s="1072"/>
      <c r="F8" s="1072"/>
      <c r="G8" s="586"/>
      <c r="H8" s="176"/>
      <c r="I8" s="585"/>
      <c r="J8" s="585"/>
      <c r="K8" s="585"/>
      <c r="L8" s="245"/>
      <c r="M8" s="245"/>
      <c r="N8" s="246"/>
      <c r="O8" s="246"/>
      <c r="P8" s="247">
        <f t="shared" si="0"/>
        <v>0</v>
      </c>
      <c r="Q8" s="247">
        <f t="shared" si="1"/>
        <v>0</v>
      </c>
      <c r="R8" s="176"/>
      <c r="U8" s="104" t="s">
        <v>446</v>
      </c>
      <c r="V8" s="87" t="s">
        <v>581</v>
      </c>
      <c r="W8" s="87" t="s">
        <v>594</v>
      </c>
      <c r="X8" s="87" t="s">
        <v>594</v>
      </c>
      <c r="Z8" s="91" t="s">
        <v>590</v>
      </c>
    </row>
    <row r="9" spans="1:29" ht="34.5" customHeight="1">
      <c r="A9" s="66" t="s">
        <v>121</v>
      </c>
      <c r="B9" s="176"/>
      <c r="C9" s="1072"/>
      <c r="D9" s="1072"/>
      <c r="E9" s="1072"/>
      <c r="F9" s="1072"/>
      <c r="G9" s="586"/>
      <c r="H9" s="176"/>
      <c r="I9" s="585"/>
      <c r="J9" s="585"/>
      <c r="K9" s="585"/>
      <c r="L9" s="245"/>
      <c r="M9" s="245"/>
      <c r="N9" s="246"/>
      <c r="O9" s="246"/>
      <c r="P9" s="247">
        <f t="shared" si="0"/>
        <v>0</v>
      </c>
      <c r="Q9" s="247">
        <f t="shared" si="1"/>
        <v>0</v>
      </c>
      <c r="R9" s="176"/>
      <c r="U9" s="106" t="s">
        <v>447</v>
      </c>
      <c r="V9" s="87" t="s">
        <v>583</v>
      </c>
      <c r="W9" s="87" t="s">
        <v>586</v>
      </c>
      <c r="X9" s="87" t="s">
        <v>593</v>
      </c>
      <c r="Z9" s="91" t="s">
        <v>591</v>
      </c>
    </row>
    <row r="10" spans="1:29" ht="34.5" customHeight="1">
      <c r="A10" s="66" t="s">
        <v>122</v>
      </c>
      <c r="B10" s="176"/>
      <c r="C10" s="1072"/>
      <c r="D10" s="1072"/>
      <c r="E10" s="1072"/>
      <c r="F10" s="1072"/>
      <c r="G10" s="586"/>
      <c r="H10" s="176"/>
      <c r="I10" s="585"/>
      <c r="J10" s="585"/>
      <c r="K10" s="585"/>
      <c r="L10" s="245"/>
      <c r="M10" s="245"/>
      <c r="N10" s="246"/>
      <c r="O10" s="246"/>
      <c r="P10" s="247">
        <f t="shared" si="0"/>
        <v>0</v>
      </c>
      <c r="Q10" s="247">
        <f t="shared" si="1"/>
        <v>0</v>
      </c>
      <c r="R10" s="176"/>
      <c r="U10" s="104" t="s">
        <v>448</v>
      </c>
      <c r="W10" s="87" t="s">
        <v>587</v>
      </c>
      <c r="X10" s="87" t="s">
        <v>154</v>
      </c>
      <c r="Z10" s="91" t="s">
        <v>123</v>
      </c>
    </row>
    <row r="11" spans="1:29" ht="34.5" customHeight="1">
      <c r="A11" s="66" t="s">
        <v>124</v>
      </c>
      <c r="B11" s="176"/>
      <c r="C11" s="1072"/>
      <c r="D11" s="1072"/>
      <c r="E11" s="1072"/>
      <c r="F11" s="1072"/>
      <c r="G11" s="586"/>
      <c r="H11" s="176"/>
      <c r="I11" s="585"/>
      <c r="J11" s="585"/>
      <c r="K11" s="585"/>
      <c r="L11" s="245"/>
      <c r="M11" s="245"/>
      <c r="N11" s="246"/>
      <c r="O11" s="246"/>
      <c r="P11" s="247">
        <f t="shared" si="0"/>
        <v>0</v>
      </c>
      <c r="Q11" s="247">
        <f t="shared" si="1"/>
        <v>0</v>
      </c>
      <c r="R11" s="176"/>
      <c r="U11" s="106" t="s">
        <v>449</v>
      </c>
      <c r="W11" s="87" t="s">
        <v>589</v>
      </c>
      <c r="X11" s="87" t="s">
        <v>595</v>
      </c>
    </row>
    <row r="12" spans="1:29" ht="34.5" customHeight="1">
      <c r="A12" s="66" t="s">
        <v>125</v>
      </c>
      <c r="B12" s="176"/>
      <c r="C12" s="1072"/>
      <c r="D12" s="1072"/>
      <c r="E12" s="1072"/>
      <c r="F12" s="1072"/>
      <c r="G12" s="586"/>
      <c r="H12" s="176"/>
      <c r="I12" s="585"/>
      <c r="J12" s="585"/>
      <c r="K12" s="585"/>
      <c r="L12" s="245"/>
      <c r="M12" s="245"/>
      <c r="N12" s="246"/>
      <c r="O12" s="246"/>
      <c r="P12" s="247">
        <f t="shared" si="0"/>
        <v>0</v>
      </c>
      <c r="Q12" s="247">
        <f t="shared" si="1"/>
        <v>0</v>
      </c>
      <c r="R12" s="176"/>
      <c r="U12" s="104" t="s">
        <v>450</v>
      </c>
      <c r="W12" s="87" t="s">
        <v>588</v>
      </c>
      <c r="X12" s="87" t="s">
        <v>596</v>
      </c>
    </row>
    <row r="13" spans="1:29" ht="34.5" customHeight="1">
      <c r="A13" s="66" t="s">
        <v>126</v>
      </c>
      <c r="B13" s="176"/>
      <c r="C13" s="1072"/>
      <c r="D13" s="1072"/>
      <c r="E13" s="1072"/>
      <c r="F13" s="1072"/>
      <c r="G13" s="586"/>
      <c r="H13" s="176"/>
      <c r="I13" s="585"/>
      <c r="J13" s="585"/>
      <c r="K13" s="585"/>
      <c r="L13" s="245"/>
      <c r="M13" s="245"/>
      <c r="N13" s="246"/>
      <c r="O13" s="246"/>
      <c r="P13" s="247">
        <f t="shared" si="0"/>
        <v>0</v>
      </c>
      <c r="Q13" s="247">
        <f t="shared" si="1"/>
        <v>0</v>
      </c>
      <c r="R13" s="176"/>
      <c r="U13" s="106" t="s">
        <v>452</v>
      </c>
      <c r="W13" s="87" t="s">
        <v>583</v>
      </c>
      <c r="X13" s="87" t="s">
        <v>583</v>
      </c>
    </row>
    <row r="14" spans="1:29" ht="34.5" customHeight="1">
      <c r="A14" s="66" t="s">
        <v>85</v>
      </c>
      <c r="B14" s="176"/>
      <c r="C14" s="1072"/>
      <c r="D14" s="1072"/>
      <c r="E14" s="1072"/>
      <c r="F14" s="1072"/>
      <c r="G14" s="586"/>
      <c r="H14" s="176"/>
      <c r="I14" s="585"/>
      <c r="J14" s="585"/>
      <c r="K14" s="585"/>
      <c r="L14" s="245"/>
      <c r="M14" s="245"/>
      <c r="N14" s="246"/>
      <c r="O14" s="246"/>
      <c r="P14" s="247">
        <f t="shared" si="0"/>
        <v>0</v>
      </c>
      <c r="Q14" s="247">
        <f t="shared" si="1"/>
        <v>0</v>
      </c>
      <c r="R14" s="176"/>
      <c r="U14" s="104" t="s">
        <v>451</v>
      </c>
    </row>
    <row r="15" spans="1:29" ht="34.5" customHeight="1">
      <c r="A15" s="66" t="s">
        <v>127</v>
      </c>
      <c r="B15" s="176"/>
      <c r="C15" s="1072"/>
      <c r="D15" s="1072"/>
      <c r="E15" s="1072"/>
      <c r="F15" s="1072"/>
      <c r="G15" s="586"/>
      <c r="H15" s="176"/>
      <c r="I15" s="585"/>
      <c r="J15" s="585"/>
      <c r="K15" s="585"/>
      <c r="L15" s="245"/>
      <c r="M15" s="245"/>
      <c r="N15" s="246"/>
      <c r="O15" s="246"/>
      <c r="P15" s="247">
        <f t="shared" si="0"/>
        <v>0</v>
      </c>
      <c r="Q15" s="247">
        <f t="shared" si="1"/>
        <v>0</v>
      </c>
      <c r="R15" s="176"/>
      <c r="U15" s="106" t="s">
        <v>453</v>
      </c>
    </row>
    <row r="16" spans="1:29" ht="51.75" customHeight="1">
      <c r="A16" s="1083" t="s">
        <v>563</v>
      </c>
      <c r="B16" s="1079" t="s">
        <v>564</v>
      </c>
      <c r="C16" s="1073" t="s">
        <v>565</v>
      </c>
      <c r="D16" s="1073"/>
      <c r="E16" s="1073"/>
      <c r="F16" s="1073"/>
      <c r="G16" s="1073"/>
      <c r="H16" s="1073"/>
      <c r="I16" s="1073" t="s">
        <v>566</v>
      </c>
      <c r="J16" s="1073"/>
      <c r="K16" s="1073"/>
      <c r="L16" s="1074" t="s">
        <v>567</v>
      </c>
      <c r="M16" s="1075"/>
      <c r="N16" s="1076" t="s">
        <v>568</v>
      </c>
      <c r="O16" s="1077"/>
      <c r="P16" s="1077"/>
      <c r="Q16" s="1078"/>
      <c r="R16" s="1079" t="s">
        <v>558</v>
      </c>
      <c r="S16" s="1081"/>
      <c r="T16" s="1081"/>
      <c r="U16" s="104" t="s">
        <v>454</v>
      </c>
      <c r="V16" s="104"/>
    </row>
    <row r="17" spans="1:23" ht="45" customHeight="1">
      <c r="A17" s="1084"/>
      <c r="B17" s="1080"/>
      <c r="C17" s="863" t="s">
        <v>569</v>
      </c>
      <c r="D17" s="1082"/>
      <c r="E17" s="863" t="s">
        <v>570</v>
      </c>
      <c r="F17" s="1082"/>
      <c r="G17" s="863" t="s">
        <v>571</v>
      </c>
      <c r="H17" s="1085"/>
      <c r="I17" s="476" t="s">
        <v>572</v>
      </c>
      <c r="J17" s="476" t="s">
        <v>573</v>
      </c>
      <c r="K17" s="476" t="s">
        <v>574</v>
      </c>
      <c r="L17" s="584" t="s">
        <v>575</v>
      </c>
      <c r="M17" s="476" t="s">
        <v>576</v>
      </c>
      <c r="N17" s="476" t="s">
        <v>577</v>
      </c>
      <c r="O17" s="476" t="s">
        <v>578</v>
      </c>
      <c r="P17" s="863" t="s">
        <v>579</v>
      </c>
      <c r="Q17" s="1082"/>
      <c r="R17" s="1080"/>
      <c r="U17" s="106" t="s">
        <v>455</v>
      </c>
      <c r="V17" s="106"/>
      <c r="W17" s="106"/>
    </row>
    <row r="18" spans="1:23" ht="34.5" customHeight="1">
      <c r="A18" s="66" t="s">
        <v>115</v>
      </c>
      <c r="B18" s="66">
        <f t="shared" ref="B18:B27" si="2">C6</f>
        <v>0</v>
      </c>
      <c r="C18" s="1071"/>
      <c r="D18" s="1071"/>
      <c r="E18" s="1071"/>
      <c r="F18" s="1071"/>
      <c r="G18" s="1072"/>
      <c r="H18" s="1072"/>
      <c r="I18" s="585"/>
      <c r="J18" s="585"/>
      <c r="K18" s="248"/>
      <c r="L18" s="585"/>
      <c r="M18" s="585"/>
      <c r="N18" s="585"/>
      <c r="O18" s="585"/>
      <c r="P18" s="1072"/>
      <c r="Q18" s="1072"/>
      <c r="R18" s="176"/>
      <c r="U18" s="104" t="s">
        <v>456</v>
      </c>
      <c r="V18" s="104"/>
      <c r="W18" s="104"/>
    </row>
    <row r="19" spans="1:23" ht="34.5" customHeight="1">
      <c r="A19" s="66" t="s">
        <v>117</v>
      </c>
      <c r="B19" s="66">
        <f t="shared" si="2"/>
        <v>0</v>
      </c>
      <c r="C19" s="1071"/>
      <c r="D19" s="1071"/>
      <c r="E19" s="1071"/>
      <c r="F19" s="1071"/>
      <c r="G19" s="1072"/>
      <c r="H19" s="1072"/>
      <c r="I19" s="585"/>
      <c r="J19" s="585"/>
      <c r="K19" s="248"/>
      <c r="L19" s="585"/>
      <c r="M19" s="585"/>
      <c r="N19" s="585"/>
      <c r="O19" s="585"/>
      <c r="P19" s="1072"/>
      <c r="Q19" s="1072"/>
      <c r="R19" s="176"/>
      <c r="U19" s="106" t="s">
        <v>457</v>
      </c>
      <c r="V19" s="106"/>
      <c r="W19" s="106"/>
    </row>
    <row r="20" spans="1:23" ht="34.5" customHeight="1">
      <c r="A20" s="66" t="s">
        <v>120</v>
      </c>
      <c r="B20" s="66">
        <f t="shared" si="2"/>
        <v>0</v>
      </c>
      <c r="C20" s="1071"/>
      <c r="D20" s="1071"/>
      <c r="E20" s="1071"/>
      <c r="F20" s="1071"/>
      <c r="G20" s="1072"/>
      <c r="H20" s="1072"/>
      <c r="I20" s="585"/>
      <c r="J20" s="585"/>
      <c r="K20" s="248"/>
      <c r="L20" s="585"/>
      <c r="M20" s="585"/>
      <c r="N20" s="585"/>
      <c r="O20" s="585"/>
      <c r="P20" s="1072"/>
      <c r="Q20" s="1072"/>
      <c r="R20" s="176"/>
      <c r="U20" s="104" t="s">
        <v>458</v>
      </c>
      <c r="V20" s="104"/>
      <c r="W20" s="104"/>
    </row>
    <row r="21" spans="1:23" ht="34.5" customHeight="1">
      <c r="A21" s="66" t="s">
        <v>121</v>
      </c>
      <c r="B21" s="66">
        <f t="shared" si="2"/>
        <v>0</v>
      </c>
      <c r="C21" s="1071"/>
      <c r="D21" s="1071"/>
      <c r="E21" s="1071"/>
      <c r="F21" s="1071"/>
      <c r="G21" s="1072"/>
      <c r="H21" s="1072"/>
      <c r="I21" s="585"/>
      <c r="J21" s="585"/>
      <c r="K21" s="248"/>
      <c r="L21" s="585"/>
      <c r="M21" s="585"/>
      <c r="N21" s="585"/>
      <c r="O21" s="585"/>
      <c r="P21" s="1072"/>
      <c r="Q21" s="1072"/>
      <c r="R21" s="176"/>
      <c r="U21" s="106" t="s">
        <v>459</v>
      </c>
      <c r="V21" s="106"/>
      <c r="W21" s="106"/>
    </row>
    <row r="22" spans="1:23" ht="34.5" customHeight="1">
      <c r="A22" s="66" t="s">
        <v>122</v>
      </c>
      <c r="B22" s="66">
        <f t="shared" si="2"/>
        <v>0</v>
      </c>
      <c r="C22" s="1071"/>
      <c r="D22" s="1071"/>
      <c r="E22" s="1071"/>
      <c r="F22" s="1071"/>
      <c r="G22" s="1072"/>
      <c r="H22" s="1072"/>
      <c r="I22" s="585"/>
      <c r="J22" s="585"/>
      <c r="K22" s="248"/>
      <c r="L22" s="585"/>
      <c r="M22" s="585"/>
      <c r="N22" s="585"/>
      <c r="O22" s="585"/>
      <c r="P22" s="1072"/>
      <c r="Q22" s="1072"/>
      <c r="R22" s="176"/>
      <c r="U22" s="104" t="s">
        <v>460</v>
      </c>
      <c r="V22" s="104"/>
      <c r="W22" s="104"/>
    </row>
    <row r="23" spans="1:23" ht="34.5" customHeight="1">
      <c r="A23" s="66" t="s">
        <v>124</v>
      </c>
      <c r="B23" s="66">
        <f t="shared" si="2"/>
        <v>0</v>
      </c>
      <c r="C23" s="1071"/>
      <c r="D23" s="1071"/>
      <c r="E23" s="1071"/>
      <c r="F23" s="1071"/>
      <c r="G23" s="1072"/>
      <c r="H23" s="1072"/>
      <c r="I23" s="585"/>
      <c r="J23" s="585"/>
      <c r="K23" s="248"/>
      <c r="L23" s="585"/>
      <c r="M23" s="585"/>
      <c r="N23" s="585"/>
      <c r="O23" s="585"/>
      <c r="P23" s="1072"/>
      <c r="Q23" s="1072"/>
      <c r="R23" s="176"/>
      <c r="U23" s="106" t="s">
        <v>466</v>
      </c>
      <c r="V23" s="106"/>
      <c r="W23" s="106"/>
    </row>
    <row r="24" spans="1:23" ht="34.5" customHeight="1">
      <c r="A24" s="66" t="s">
        <v>125</v>
      </c>
      <c r="B24" s="66">
        <f t="shared" si="2"/>
        <v>0</v>
      </c>
      <c r="C24" s="1071"/>
      <c r="D24" s="1071"/>
      <c r="E24" s="1071"/>
      <c r="F24" s="1071"/>
      <c r="G24" s="1072"/>
      <c r="H24" s="1072"/>
      <c r="I24" s="585"/>
      <c r="J24" s="585"/>
      <c r="K24" s="248"/>
      <c r="L24" s="585"/>
      <c r="M24" s="585"/>
      <c r="N24" s="585"/>
      <c r="O24" s="585"/>
      <c r="P24" s="1072"/>
      <c r="Q24" s="1072"/>
      <c r="R24" s="176"/>
      <c r="U24" s="104" t="s">
        <v>461</v>
      </c>
      <c r="V24" s="104"/>
      <c r="W24" s="104"/>
    </row>
    <row r="25" spans="1:23" ht="34.5" customHeight="1">
      <c r="A25" s="66" t="s">
        <v>126</v>
      </c>
      <c r="B25" s="66">
        <f t="shared" si="2"/>
        <v>0</v>
      </c>
      <c r="C25" s="1071"/>
      <c r="D25" s="1071"/>
      <c r="E25" s="1071"/>
      <c r="F25" s="1071"/>
      <c r="G25" s="1072"/>
      <c r="H25" s="1072"/>
      <c r="I25" s="585"/>
      <c r="J25" s="585"/>
      <c r="K25" s="248"/>
      <c r="L25" s="585"/>
      <c r="M25" s="585"/>
      <c r="N25" s="585"/>
      <c r="O25" s="585"/>
      <c r="P25" s="1072"/>
      <c r="Q25" s="1072"/>
      <c r="R25" s="176"/>
      <c r="U25" s="106" t="s">
        <v>462</v>
      </c>
      <c r="V25" s="106"/>
      <c r="W25" s="106"/>
    </row>
    <row r="26" spans="1:23" ht="34.5" customHeight="1">
      <c r="A26" s="66" t="s">
        <v>85</v>
      </c>
      <c r="B26" s="66">
        <f t="shared" si="2"/>
        <v>0</v>
      </c>
      <c r="C26" s="1071"/>
      <c r="D26" s="1071"/>
      <c r="E26" s="1071"/>
      <c r="F26" s="1071"/>
      <c r="G26" s="1072"/>
      <c r="H26" s="1072"/>
      <c r="I26" s="585"/>
      <c r="J26" s="585"/>
      <c r="K26" s="248"/>
      <c r="L26" s="585"/>
      <c r="M26" s="585"/>
      <c r="N26" s="585"/>
      <c r="O26" s="585"/>
      <c r="P26" s="1072"/>
      <c r="Q26" s="1072"/>
      <c r="R26" s="176"/>
      <c r="U26" s="104" t="s">
        <v>463</v>
      </c>
      <c r="V26" s="104"/>
      <c r="W26" s="104"/>
    </row>
    <row r="27" spans="1:23" ht="34.5" customHeight="1">
      <c r="A27" s="66" t="s">
        <v>127</v>
      </c>
      <c r="B27" s="66">
        <f t="shared" si="2"/>
        <v>0</v>
      </c>
      <c r="C27" s="1071"/>
      <c r="D27" s="1071"/>
      <c r="E27" s="1071"/>
      <c r="F27" s="1071"/>
      <c r="G27" s="1072"/>
      <c r="H27" s="1072"/>
      <c r="I27" s="585"/>
      <c r="J27" s="585"/>
      <c r="K27" s="248"/>
      <c r="L27" s="585"/>
      <c r="M27" s="585"/>
      <c r="N27" s="585"/>
      <c r="O27" s="585"/>
      <c r="P27" s="1072"/>
      <c r="Q27" s="1072"/>
      <c r="R27" s="176"/>
      <c r="U27" s="106" t="s">
        <v>464</v>
      </c>
      <c r="V27" s="106"/>
      <c r="W27" s="106"/>
    </row>
    <row r="28" spans="1:23" ht="30" customHeight="1">
      <c r="U28" s="104" t="s">
        <v>465</v>
      </c>
      <c r="V28" s="104"/>
      <c r="W28" s="104"/>
    </row>
    <row r="29" spans="1:23" ht="30" customHeight="1">
      <c r="U29" s="106"/>
      <c r="V29" s="106"/>
      <c r="W29" s="106"/>
    </row>
    <row r="30" spans="1:23" ht="30" customHeight="1">
      <c r="U30" s="104"/>
      <c r="V30" s="104"/>
      <c r="W30" s="104"/>
    </row>
    <row r="31" spans="1:23" ht="30" customHeight="1">
      <c r="U31" s="106"/>
      <c r="V31" s="106"/>
      <c r="W31" s="106"/>
    </row>
    <row r="32" spans="1:23" ht="30" customHeight="1">
      <c r="U32" s="104"/>
      <c r="V32" s="104"/>
      <c r="W32" s="104"/>
    </row>
    <row r="33" spans="21:23" ht="30" customHeight="1">
      <c r="U33" s="106"/>
      <c r="V33" s="106"/>
      <c r="W33" s="106"/>
    </row>
    <row r="34" spans="21:23" ht="30" customHeight="1">
      <c r="U34" s="104"/>
      <c r="V34" s="104"/>
      <c r="W34" s="104"/>
    </row>
    <row r="35" spans="21:23" ht="30" customHeight="1">
      <c r="U35" s="106"/>
      <c r="V35" s="106"/>
      <c r="W35" s="106"/>
    </row>
    <row r="36" spans="21:23" ht="30" customHeight="1">
      <c r="U36" s="104"/>
      <c r="V36" s="104"/>
      <c r="W36" s="104"/>
    </row>
    <row r="37" spans="21:23" ht="30" customHeight="1">
      <c r="U37" s="106"/>
      <c r="V37" s="106"/>
      <c r="W37" s="106"/>
    </row>
    <row r="38" spans="21:23" ht="30" customHeight="1">
      <c r="U38" s="104"/>
      <c r="V38" s="104"/>
    </row>
    <row r="39" spans="21:23" ht="30" customHeight="1"/>
    <row r="40" spans="21:23" ht="30" customHeight="1"/>
    <row r="41" spans="21:23" ht="30" customHeight="1"/>
  </sheetData>
  <sheetProtection algorithmName="SHA-512" hashValue="RgCRLodayHCzYk1u7b7aCT8ppUjRyKQ0iock9Zue2yk/b8scnZw6GmhiEysT3RhQ6vyy8/bQaGG1tFYyzN0uNA==" saltValue="LDa2I7OPhZxFAFxCVDP62w==" spinCount="100000" sheet="1" objects="1" scenarios="1"/>
  <mergeCells count="98">
    <mergeCell ref="A1:R1"/>
    <mergeCell ref="AA1:AC1"/>
    <mergeCell ref="A2:B2"/>
    <mergeCell ref="C2:J2"/>
    <mergeCell ref="K2:L2"/>
    <mergeCell ref="M2:P2"/>
    <mergeCell ref="A4:A5"/>
    <mergeCell ref="B4:B5"/>
    <mergeCell ref="C4:D5"/>
    <mergeCell ref="E4:F5"/>
    <mergeCell ref="G4:G5"/>
    <mergeCell ref="H4:H5"/>
    <mergeCell ref="I4:I5"/>
    <mergeCell ref="J4:J5"/>
    <mergeCell ref="K4:K5"/>
    <mergeCell ref="L4:M4"/>
    <mergeCell ref="N4:O4"/>
    <mergeCell ref="P4:Q4"/>
    <mergeCell ref="R4:R5"/>
    <mergeCell ref="T4:T5"/>
    <mergeCell ref="U4:U5"/>
    <mergeCell ref="V4:V5"/>
    <mergeCell ref="W4:W5"/>
    <mergeCell ref="X4:X5"/>
    <mergeCell ref="Y4:Y5"/>
    <mergeCell ref="Z4:Z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A16:A17"/>
    <mergeCell ref="B16:B17"/>
    <mergeCell ref="C16:H16"/>
    <mergeCell ref="C17:D17"/>
    <mergeCell ref="E17:F17"/>
    <mergeCell ref="G17:H17"/>
    <mergeCell ref="I16:K16"/>
    <mergeCell ref="L16:M16"/>
    <mergeCell ref="N16:Q16"/>
    <mergeCell ref="R16:R17"/>
    <mergeCell ref="S16:T16"/>
    <mergeCell ref="P17:Q17"/>
    <mergeCell ref="C18:D18"/>
    <mergeCell ref="E18:F18"/>
    <mergeCell ref="G18:H18"/>
    <mergeCell ref="P18:Q18"/>
    <mergeCell ref="C19:D19"/>
    <mergeCell ref="E19:F19"/>
    <mergeCell ref="G19:H19"/>
    <mergeCell ref="P19:Q19"/>
    <mergeCell ref="C20:D20"/>
    <mergeCell ref="E20:F20"/>
    <mergeCell ref="G20:H20"/>
    <mergeCell ref="P20:Q20"/>
    <mergeCell ref="C21:D21"/>
    <mergeCell ref="E21:F21"/>
    <mergeCell ref="G21:H21"/>
    <mergeCell ref="P21:Q21"/>
    <mergeCell ref="C22:D22"/>
    <mergeCell ref="E22:F22"/>
    <mergeCell ref="G22:H22"/>
    <mergeCell ref="P22:Q22"/>
    <mergeCell ref="C23:D23"/>
    <mergeCell ref="E23:F23"/>
    <mergeCell ref="G23:H23"/>
    <mergeCell ref="P23:Q23"/>
    <mergeCell ref="C24:D24"/>
    <mergeCell ref="E24:F24"/>
    <mergeCell ref="G24:H24"/>
    <mergeCell ref="P24:Q24"/>
    <mergeCell ref="C25:D25"/>
    <mergeCell ref="E25:F25"/>
    <mergeCell ref="G25:H25"/>
    <mergeCell ref="P25:Q25"/>
    <mergeCell ref="C26:D26"/>
    <mergeCell ref="E26:F26"/>
    <mergeCell ref="G26:H26"/>
    <mergeCell ref="P26:Q26"/>
    <mergeCell ref="C27:D27"/>
    <mergeCell ref="E27:F27"/>
    <mergeCell ref="G27:H27"/>
    <mergeCell ref="P27:Q27"/>
  </mergeCells>
  <dataValidations count="8">
    <dataValidation type="list" allowBlank="1" showInputMessage="1" showErrorMessage="1" sqref="G6:G15" xr:uid="{00000000-0002-0000-0A00-000001000000}">
      <formula1>$U$6:$U$28</formula1>
      <formula2>0</formula2>
    </dataValidation>
    <dataValidation type="whole" allowBlank="1" showInputMessage="1" showErrorMessage="1" sqref="H6:H15" xr:uid="{00000000-0002-0000-0A00-000002000000}">
      <formula1>0</formula1>
      <formula2>20</formula2>
    </dataValidation>
    <dataValidation type="list" allowBlank="1" showInputMessage="1" showErrorMessage="1" sqref="I6:I15" xr:uid="{00000000-0002-0000-0A00-000003000000}">
      <formula1>$V$6:$V$10</formula1>
      <formula2>0</formula2>
    </dataValidation>
    <dataValidation type="list" allowBlank="1" showInputMessage="1" showErrorMessage="1" sqref="J6:J15" xr:uid="{00000000-0002-0000-0A00-000004000000}">
      <formula1>$W$6:$W$14</formula1>
      <formula2>0</formula2>
    </dataValidation>
    <dataValidation type="list" allowBlank="1" showInputMessage="1" showErrorMessage="1" sqref="C18:F27" xr:uid="{00000000-0002-0000-0A00-000005000000}">
      <formula1>$X$6:$X$14</formula1>
      <formula2>0</formula2>
    </dataValidation>
    <dataValidation type="list" allowBlank="1" showInputMessage="1" showErrorMessage="1" sqref="I18:J27 L18:O27" xr:uid="{00000000-0002-0000-0A00-000006000000}">
      <formula1>$Y$6:$Y$7</formula1>
      <formula2>0</formula2>
    </dataValidation>
    <dataValidation type="list" allowBlank="1" showInputMessage="1" showErrorMessage="1" sqref="K6:K15" xr:uid="{00000000-0002-0000-0A00-000007000000}">
      <formula1>$Z$6:$Z$11</formula1>
      <formula2>0</formula2>
    </dataValidation>
    <dataValidation allowBlank="1" showErrorMessage="1" sqref="C2" xr:uid="{2396CD98-7893-40EE-8C2D-4C9F810DCB77}"/>
  </dataValidations>
  <printOptions horizontalCentered="1" verticalCentered="1"/>
  <pageMargins left="0" right="0" top="0" bottom="0" header="0.511811023622047" footer="0.511811023622047"/>
  <pageSetup paperSize="9" scale="61"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29"/>
  <sheetViews>
    <sheetView zoomScale="80" zoomScaleNormal="80" workbookViewId="0">
      <selection sqref="A1:P1"/>
    </sheetView>
  </sheetViews>
  <sheetFormatPr baseColWidth="10" defaultColWidth="10.796875" defaultRowHeight="14.4"/>
  <cols>
    <col min="1" max="1" width="7.796875" style="87" customWidth="1"/>
    <col min="2" max="2" width="21" style="87" customWidth="1"/>
    <col min="3" max="6" width="9.19921875" style="87" customWidth="1"/>
    <col min="7" max="7" width="14.69921875" style="87" customWidth="1"/>
    <col min="8" max="8" width="13.69921875" style="87" customWidth="1"/>
    <col min="9" max="10" width="8.796875" style="87" customWidth="1"/>
    <col min="11" max="12" width="13.69921875" style="87" customWidth="1"/>
    <col min="13" max="13" width="37.796875" style="87" customWidth="1"/>
    <col min="14" max="15" width="11.69921875" style="87" customWidth="1"/>
    <col min="16" max="16" width="22.69921875" style="87" customWidth="1"/>
    <col min="17" max="17" width="10.796875" style="87"/>
    <col min="18" max="18" width="0" style="87" hidden="1" customWidth="1"/>
    <col min="19" max="22" width="20.5" style="87" hidden="1" customWidth="1"/>
    <col min="23" max="24" width="18.69921875" style="87" hidden="1" customWidth="1"/>
    <col min="25" max="25" width="117.796875" style="87" customWidth="1"/>
    <col min="26" max="16384" width="10.796875" style="87"/>
  </cols>
  <sheetData>
    <row r="1" spans="1:27" ht="34.200000000000003" customHeight="1">
      <c r="A1" s="1087" t="s">
        <v>597</v>
      </c>
      <c r="B1" s="1087"/>
      <c r="C1" s="1087"/>
      <c r="D1" s="1087"/>
      <c r="E1" s="1087"/>
      <c r="F1" s="1087"/>
      <c r="G1" s="1087"/>
      <c r="H1" s="1087"/>
      <c r="I1" s="1087"/>
      <c r="J1" s="1087"/>
      <c r="K1" s="1087"/>
      <c r="L1" s="1087"/>
      <c r="M1" s="1087"/>
      <c r="N1" s="1087"/>
      <c r="O1" s="1087"/>
      <c r="P1" s="1087"/>
      <c r="Y1" s="963" t="s">
        <v>29</v>
      </c>
      <c r="Z1" s="963"/>
      <c r="AA1" s="963"/>
    </row>
    <row r="2" spans="1:27" ht="33.6" customHeight="1">
      <c r="A2" s="1088" t="s">
        <v>598</v>
      </c>
      <c r="B2" s="1089"/>
      <c r="C2" s="1090"/>
      <c r="D2" s="1090"/>
      <c r="E2" s="1090"/>
      <c r="F2" s="1090"/>
      <c r="G2" s="1090"/>
      <c r="H2" s="1090"/>
      <c r="I2" s="1090"/>
      <c r="J2" s="1091"/>
      <c r="K2" s="1095" t="s">
        <v>551</v>
      </c>
      <c r="L2" s="1096"/>
      <c r="M2" s="587"/>
      <c r="N2" s="582" t="s">
        <v>420</v>
      </c>
      <c r="O2" s="1097"/>
      <c r="P2" s="1098"/>
    </row>
    <row r="3" spans="1:27" ht="4.5" customHeight="1"/>
    <row r="4" spans="1:27" s="244" customFormat="1" ht="34.5" customHeight="1">
      <c r="A4" s="1083" t="s">
        <v>552</v>
      </c>
      <c r="B4" s="1086" t="s">
        <v>553</v>
      </c>
      <c r="C4" s="1086" t="s">
        <v>303</v>
      </c>
      <c r="D4" s="1086"/>
      <c r="E4" s="1086" t="s">
        <v>599</v>
      </c>
      <c r="F4" s="1086"/>
      <c r="G4" s="1086" t="s">
        <v>304</v>
      </c>
      <c r="H4" s="1079" t="s">
        <v>600</v>
      </c>
      <c r="I4" s="1029" t="s">
        <v>601</v>
      </c>
      <c r="J4" s="1050"/>
      <c r="K4" s="1050"/>
      <c r="L4" s="1050"/>
      <c r="M4" s="1050"/>
      <c r="N4" s="1029" t="s">
        <v>602</v>
      </c>
      <c r="O4" s="1050"/>
      <c r="P4" s="1051"/>
      <c r="R4" s="1070" t="s">
        <v>108</v>
      </c>
      <c r="S4" s="1070" t="s">
        <v>109</v>
      </c>
      <c r="T4" s="1070" t="s">
        <v>110</v>
      </c>
      <c r="U4" s="1070" t="s">
        <v>111</v>
      </c>
      <c r="V4" s="1070" t="s">
        <v>112</v>
      </c>
      <c r="W4" s="1070" t="s">
        <v>113</v>
      </c>
      <c r="X4" s="1070" t="s">
        <v>114</v>
      </c>
    </row>
    <row r="5" spans="1:27" ht="64.2" customHeight="1">
      <c r="A5" s="1084"/>
      <c r="B5" s="1086"/>
      <c r="C5" s="1086"/>
      <c r="D5" s="1086"/>
      <c r="E5" s="1086"/>
      <c r="F5" s="1086"/>
      <c r="G5" s="1086"/>
      <c r="H5" s="1080"/>
      <c r="I5" s="476" t="s">
        <v>314</v>
      </c>
      <c r="J5" s="476" t="s">
        <v>315</v>
      </c>
      <c r="K5" s="476" t="s">
        <v>603</v>
      </c>
      <c r="L5" s="472" t="s">
        <v>604</v>
      </c>
      <c r="M5" s="472" t="s">
        <v>605</v>
      </c>
      <c r="N5" s="476" t="s">
        <v>606</v>
      </c>
      <c r="O5" s="476" t="s">
        <v>607</v>
      </c>
      <c r="P5" s="476" t="s">
        <v>602</v>
      </c>
      <c r="R5" s="1070"/>
      <c r="S5" s="1070"/>
      <c r="T5" s="1070"/>
      <c r="U5" s="1070"/>
      <c r="V5" s="1070"/>
      <c r="W5" s="1070"/>
      <c r="X5" s="1070"/>
    </row>
    <row r="6" spans="1:27" ht="34.5" customHeight="1">
      <c r="A6" s="66" t="s">
        <v>115</v>
      </c>
      <c r="B6" s="176"/>
      <c r="C6" s="1072"/>
      <c r="D6" s="1072"/>
      <c r="E6" s="1072"/>
      <c r="F6" s="1072"/>
      <c r="G6" s="249"/>
      <c r="H6" s="250"/>
      <c r="I6" s="181"/>
      <c r="J6" s="181"/>
      <c r="K6" s="251"/>
      <c r="L6" s="588" t="str">
        <f>IF(OR(K6="", I6=""), "", K6/I6)</f>
        <v/>
      </c>
      <c r="M6" s="176"/>
      <c r="N6" s="249"/>
      <c r="O6" s="249"/>
      <c r="P6" s="252">
        <f>IF(O6-N6 &lt;0, "Error: Asegúrese de que ambas fechas existan.", O6 - N6)</f>
        <v>0</v>
      </c>
      <c r="R6" s="87" t="s">
        <v>580</v>
      </c>
      <c r="S6" s="104" t="s">
        <v>444</v>
      </c>
      <c r="T6" s="87" t="s">
        <v>580</v>
      </c>
      <c r="U6" s="87" t="s">
        <v>584</v>
      </c>
      <c r="V6" s="87" t="s">
        <v>592</v>
      </c>
      <c r="W6" s="91" t="s">
        <v>443</v>
      </c>
      <c r="X6" s="91" t="s">
        <v>116</v>
      </c>
    </row>
    <row r="7" spans="1:27" ht="34.5" customHeight="1">
      <c r="A7" s="66" t="s">
        <v>117</v>
      </c>
      <c r="B7" s="176"/>
      <c r="C7" s="1072"/>
      <c r="D7" s="1072"/>
      <c r="E7" s="1072"/>
      <c r="F7" s="1072"/>
      <c r="G7" s="253"/>
      <c r="H7" s="253"/>
      <c r="I7" s="176"/>
      <c r="J7" s="176"/>
      <c r="K7" s="254"/>
      <c r="L7" s="588" t="str">
        <f t="shared" ref="L7:L15" si="0">IF(OR(K7="", I7=""), "", K7/I7)</f>
        <v/>
      </c>
      <c r="M7" s="176"/>
      <c r="N7" s="253"/>
      <c r="O7" s="253"/>
      <c r="P7" s="252">
        <f t="shared" ref="P7:P15" si="1">IF(O7-N7 &lt;0, "Error: Asegúrese de que ambas fechas existan.", O7 - N7)</f>
        <v>0</v>
      </c>
      <c r="R7" s="87" t="s">
        <v>581</v>
      </c>
      <c r="S7" s="106" t="s">
        <v>445</v>
      </c>
      <c r="T7" s="87" t="s">
        <v>582</v>
      </c>
      <c r="U7" s="87" t="s">
        <v>585</v>
      </c>
      <c r="V7" s="87" t="s">
        <v>118</v>
      </c>
      <c r="X7" s="91" t="s">
        <v>119</v>
      </c>
    </row>
    <row r="8" spans="1:27" ht="34.5" customHeight="1">
      <c r="A8" s="66" t="s">
        <v>120</v>
      </c>
      <c r="B8" s="176"/>
      <c r="C8" s="1072"/>
      <c r="D8" s="1072"/>
      <c r="E8" s="1072"/>
      <c r="F8" s="1072"/>
      <c r="G8" s="253"/>
      <c r="H8" s="253"/>
      <c r="I8" s="176"/>
      <c r="J8" s="176"/>
      <c r="K8" s="254"/>
      <c r="L8" s="588" t="str">
        <f t="shared" si="0"/>
        <v/>
      </c>
      <c r="M8" s="176"/>
      <c r="N8" s="253"/>
      <c r="O8" s="253"/>
      <c r="P8" s="252">
        <f t="shared" si="1"/>
        <v>0</v>
      </c>
      <c r="S8" s="104" t="s">
        <v>446</v>
      </c>
      <c r="T8" s="87" t="s">
        <v>581</v>
      </c>
      <c r="U8" s="87" t="s">
        <v>594</v>
      </c>
      <c r="V8" s="87" t="s">
        <v>594</v>
      </c>
      <c r="X8" s="91" t="s">
        <v>590</v>
      </c>
    </row>
    <row r="9" spans="1:27" ht="34.5" customHeight="1">
      <c r="A9" s="66" t="s">
        <v>121</v>
      </c>
      <c r="B9" s="176"/>
      <c r="C9" s="1072"/>
      <c r="D9" s="1072"/>
      <c r="E9" s="1072"/>
      <c r="F9" s="1072"/>
      <c r="G9" s="253"/>
      <c r="H9" s="253"/>
      <c r="I9" s="176"/>
      <c r="J9" s="176"/>
      <c r="K9" s="254"/>
      <c r="L9" s="588" t="str">
        <f t="shared" si="0"/>
        <v/>
      </c>
      <c r="M9" s="176"/>
      <c r="N9" s="253"/>
      <c r="O9" s="253"/>
      <c r="P9" s="252">
        <f t="shared" si="1"/>
        <v>0</v>
      </c>
      <c r="S9" s="106" t="s">
        <v>447</v>
      </c>
      <c r="T9" s="87" t="s">
        <v>583</v>
      </c>
      <c r="U9" s="87" t="s">
        <v>586</v>
      </c>
      <c r="V9" s="87" t="s">
        <v>593</v>
      </c>
      <c r="X9" s="91" t="s">
        <v>591</v>
      </c>
    </row>
    <row r="10" spans="1:27" ht="34.5" customHeight="1">
      <c r="A10" s="66" t="s">
        <v>122</v>
      </c>
      <c r="B10" s="176"/>
      <c r="C10" s="1072"/>
      <c r="D10" s="1072"/>
      <c r="E10" s="1072"/>
      <c r="F10" s="1072"/>
      <c r="G10" s="253"/>
      <c r="H10" s="253"/>
      <c r="I10" s="176"/>
      <c r="J10" s="176"/>
      <c r="K10" s="254"/>
      <c r="L10" s="588" t="str">
        <f t="shared" si="0"/>
        <v/>
      </c>
      <c r="M10" s="176"/>
      <c r="N10" s="253"/>
      <c r="O10" s="253"/>
      <c r="P10" s="252">
        <f t="shared" si="1"/>
        <v>0</v>
      </c>
      <c r="S10" s="104" t="s">
        <v>448</v>
      </c>
      <c r="U10" s="87" t="s">
        <v>587</v>
      </c>
      <c r="V10" s="87" t="s">
        <v>154</v>
      </c>
      <c r="X10" s="91" t="s">
        <v>123</v>
      </c>
    </row>
    <row r="11" spans="1:27" ht="34.5" customHeight="1">
      <c r="A11" s="66" t="s">
        <v>124</v>
      </c>
      <c r="B11" s="176"/>
      <c r="C11" s="1072"/>
      <c r="D11" s="1072"/>
      <c r="E11" s="1072"/>
      <c r="F11" s="1072"/>
      <c r="G11" s="253"/>
      <c r="H11" s="253"/>
      <c r="I11" s="176"/>
      <c r="J11" s="176"/>
      <c r="K11" s="254"/>
      <c r="L11" s="588" t="str">
        <f t="shared" si="0"/>
        <v/>
      </c>
      <c r="M11" s="176"/>
      <c r="N11" s="253"/>
      <c r="O11" s="253"/>
      <c r="P11" s="252">
        <f t="shared" si="1"/>
        <v>0</v>
      </c>
      <c r="S11" s="106" t="s">
        <v>449</v>
      </c>
      <c r="U11" s="87" t="s">
        <v>589</v>
      </c>
      <c r="V11" s="87" t="s">
        <v>595</v>
      </c>
    </row>
    <row r="12" spans="1:27" ht="34.5" customHeight="1">
      <c r="A12" s="66" t="s">
        <v>125</v>
      </c>
      <c r="B12" s="176"/>
      <c r="C12" s="1072"/>
      <c r="D12" s="1072"/>
      <c r="E12" s="1072"/>
      <c r="F12" s="1072"/>
      <c r="G12" s="253"/>
      <c r="H12" s="253"/>
      <c r="I12" s="176"/>
      <c r="J12" s="176"/>
      <c r="K12" s="254"/>
      <c r="L12" s="588" t="str">
        <f t="shared" si="0"/>
        <v/>
      </c>
      <c r="M12" s="176"/>
      <c r="N12" s="253"/>
      <c r="O12" s="253"/>
      <c r="P12" s="252">
        <f t="shared" si="1"/>
        <v>0</v>
      </c>
      <c r="S12" s="104" t="s">
        <v>450</v>
      </c>
      <c r="U12" s="87" t="s">
        <v>588</v>
      </c>
      <c r="V12" s="87" t="s">
        <v>596</v>
      </c>
    </row>
    <row r="13" spans="1:27" ht="34.5" customHeight="1">
      <c r="A13" s="66" t="s">
        <v>126</v>
      </c>
      <c r="B13" s="176"/>
      <c r="C13" s="1072"/>
      <c r="D13" s="1072"/>
      <c r="E13" s="1072"/>
      <c r="F13" s="1072"/>
      <c r="G13" s="253"/>
      <c r="H13" s="253"/>
      <c r="I13" s="176"/>
      <c r="J13" s="176"/>
      <c r="K13" s="254"/>
      <c r="L13" s="588" t="str">
        <f t="shared" si="0"/>
        <v/>
      </c>
      <c r="M13" s="176"/>
      <c r="N13" s="253"/>
      <c r="O13" s="253"/>
      <c r="P13" s="252">
        <f t="shared" si="1"/>
        <v>0</v>
      </c>
      <c r="S13" s="106" t="s">
        <v>452</v>
      </c>
      <c r="U13" s="87" t="s">
        <v>583</v>
      </c>
      <c r="V13" s="87" t="s">
        <v>583</v>
      </c>
    </row>
    <row r="14" spans="1:27" ht="34.5" customHeight="1">
      <c r="A14" s="66" t="s">
        <v>85</v>
      </c>
      <c r="B14" s="176"/>
      <c r="C14" s="1072"/>
      <c r="D14" s="1072"/>
      <c r="E14" s="1072"/>
      <c r="F14" s="1072"/>
      <c r="G14" s="253"/>
      <c r="H14" s="253"/>
      <c r="I14" s="176"/>
      <c r="J14" s="176"/>
      <c r="K14" s="254"/>
      <c r="L14" s="588" t="str">
        <f t="shared" si="0"/>
        <v/>
      </c>
      <c r="M14" s="176"/>
      <c r="N14" s="253"/>
      <c r="O14" s="253"/>
      <c r="P14" s="252">
        <f t="shared" si="1"/>
        <v>0</v>
      </c>
      <c r="S14" s="104" t="s">
        <v>451</v>
      </c>
    </row>
    <row r="15" spans="1:27" ht="34.5" customHeight="1">
      <c r="A15" s="66" t="s">
        <v>127</v>
      </c>
      <c r="B15" s="176"/>
      <c r="C15" s="1072"/>
      <c r="D15" s="1072"/>
      <c r="E15" s="1072"/>
      <c r="F15" s="1072"/>
      <c r="G15" s="253"/>
      <c r="H15" s="253"/>
      <c r="I15" s="176"/>
      <c r="J15" s="176"/>
      <c r="K15" s="254"/>
      <c r="L15" s="588" t="str">
        <f t="shared" si="0"/>
        <v/>
      </c>
      <c r="M15" s="176"/>
      <c r="N15" s="253"/>
      <c r="O15" s="253"/>
      <c r="P15" s="252">
        <f t="shared" si="1"/>
        <v>0</v>
      </c>
      <c r="S15" s="106" t="s">
        <v>453</v>
      </c>
    </row>
    <row r="16" spans="1:27" ht="30" customHeight="1">
      <c r="R16" s="91"/>
      <c r="S16" s="104" t="s">
        <v>454</v>
      </c>
      <c r="T16" s="104"/>
    </row>
    <row r="17" spans="19:21" ht="30" customHeight="1">
      <c r="S17" s="106" t="s">
        <v>455</v>
      </c>
      <c r="T17" s="106"/>
      <c r="U17" s="106"/>
    </row>
    <row r="18" spans="19:21" ht="30" customHeight="1">
      <c r="S18" s="104" t="s">
        <v>456</v>
      </c>
      <c r="T18" s="104"/>
      <c r="U18" s="104"/>
    </row>
    <row r="19" spans="19:21" ht="30" customHeight="1">
      <c r="S19" s="106" t="s">
        <v>457</v>
      </c>
      <c r="T19" s="106"/>
      <c r="U19" s="106"/>
    </row>
    <row r="20" spans="19:21" ht="30" customHeight="1">
      <c r="S20" s="104" t="s">
        <v>458</v>
      </c>
      <c r="T20" s="104"/>
      <c r="U20" s="104"/>
    </row>
    <row r="21" spans="19:21" ht="30" customHeight="1">
      <c r="S21" s="106" t="s">
        <v>459</v>
      </c>
      <c r="T21" s="106"/>
      <c r="U21" s="106"/>
    </row>
    <row r="22" spans="19:21" ht="30" customHeight="1">
      <c r="S22" s="104" t="s">
        <v>460</v>
      </c>
      <c r="T22" s="104"/>
      <c r="U22" s="104"/>
    </row>
    <row r="23" spans="19:21" ht="30" customHeight="1">
      <c r="S23" s="106" t="s">
        <v>466</v>
      </c>
      <c r="T23" s="106"/>
      <c r="U23" s="106"/>
    </row>
    <row r="24" spans="19:21" ht="30" customHeight="1">
      <c r="S24" s="104" t="s">
        <v>461</v>
      </c>
      <c r="T24" s="104"/>
      <c r="U24" s="104"/>
    </row>
    <row r="25" spans="19:21" ht="30" customHeight="1">
      <c r="S25" s="106" t="s">
        <v>462</v>
      </c>
      <c r="T25" s="106"/>
      <c r="U25" s="106"/>
    </row>
    <row r="26" spans="19:21" ht="30" customHeight="1">
      <c r="S26" s="104" t="s">
        <v>463</v>
      </c>
      <c r="T26" s="104"/>
      <c r="U26" s="104"/>
    </row>
    <row r="27" spans="19:21" ht="30" customHeight="1">
      <c r="S27" s="106" t="s">
        <v>464</v>
      </c>
      <c r="T27" s="106"/>
      <c r="U27" s="106"/>
    </row>
    <row r="28" spans="19:21" ht="30" customHeight="1">
      <c r="S28" s="104" t="s">
        <v>465</v>
      </c>
      <c r="T28" s="104"/>
      <c r="U28" s="104"/>
    </row>
    <row r="29" spans="19:21" ht="30" customHeight="1"/>
  </sheetData>
  <sheetProtection algorithmName="SHA-512" hashValue="HmRJI6wzJcJCt9U9m8N5Hpydq0EkurfaHYJH/lxBNZsQZnUmOy8WriS6yGUaAjQBNXnlhyoY8O5YlDYxV48alw==" saltValue="P2e74KNI0XLx795iqeM9ew==" spinCount="100000" sheet="1" objects="1" scenarios="1"/>
  <mergeCells count="41">
    <mergeCell ref="A1:P1"/>
    <mergeCell ref="Y1:AA1"/>
    <mergeCell ref="A2:B2"/>
    <mergeCell ref="C2:J2"/>
    <mergeCell ref="K2:L2"/>
    <mergeCell ref="O2:P2"/>
    <mergeCell ref="A4:A5"/>
    <mergeCell ref="B4:B5"/>
    <mergeCell ref="C4:D5"/>
    <mergeCell ref="E4:F5"/>
    <mergeCell ref="G4:G5"/>
    <mergeCell ref="H4:H5"/>
    <mergeCell ref="I4:M4"/>
    <mergeCell ref="N4:P4"/>
    <mergeCell ref="R4:R5"/>
    <mergeCell ref="S4:S5"/>
    <mergeCell ref="T4:T5"/>
    <mergeCell ref="U4:U5"/>
    <mergeCell ref="V4:V5"/>
    <mergeCell ref="W4:W5"/>
    <mergeCell ref="X4:X5"/>
    <mergeCell ref="C6:D6"/>
    <mergeCell ref="E6:F6"/>
    <mergeCell ref="C7:D7"/>
    <mergeCell ref="E7:F7"/>
    <mergeCell ref="C8:D8"/>
    <mergeCell ref="E8:F8"/>
    <mergeCell ref="C9:D9"/>
    <mergeCell ref="E9:F9"/>
    <mergeCell ref="C10:D10"/>
    <mergeCell ref="E10:F10"/>
    <mergeCell ref="C11:D11"/>
    <mergeCell ref="E11:F11"/>
    <mergeCell ref="C15:D15"/>
    <mergeCell ref="E15:F15"/>
    <mergeCell ref="C12:D12"/>
    <mergeCell ref="E12:F12"/>
    <mergeCell ref="C13:D13"/>
    <mergeCell ref="E13:F13"/>
    <mergeCell ref="C14:D14"/>
    <mergeCell ref="E14:F14"/>
  </mergeCells>
  <dataValidations count="15">
    <dataValidation allowBlank="1" showErrorMessage="1" sqref="C2" xr:uid="{7AEA2567-3B3E-4ED9-BD97-55DBFB56EAB0}"/>
    <dataValidation allowBlank="1" showInputMessage="1" showErrorMessage="1" prompt="Breve resumen de los resultados físicos del proyecto, más allá de la actividad principal,  ej.: &quot;Construcción de 100 km de carretera con 5 pasarelas peatonales y 10 alcantarillas&quot; o &quot;Perf. de 15 pozos con bombas manuales e instal. de 3 quioscos de agua&quot;" sqref="M6:M15" xr:uid="{DE711CDB-E96F-49DF-89E2-7EB7976FEDD9}"/>
    <dataValidation allowBlank="1" showInputMessage="1" showErrorMessage="1" prompt="Este dato se calcula automáticamente dividiendo el Valor del contrato entre la cantidad de obra asociada." sqref="L6:L15" xr:uid="{47D89FE3-B32D-44CB-9400-C70C0FDF0E9A}"/>
    <dataValidation type="whole" allowBlank="1" showInputMessage="1" showErrorMessage="1" errorTitle="Invalid input" error="Must input a whole number" prompt="El valor monetario total del contrato adjudicado en el marco del proyecto, correspondiente al alcance de los trabajos. Por ej., si el alcance de los trabajos es &quot;Diseño&quot; y el contrato tiene un valor de 200 000 dólares, se registra como 200 000 dólares." sqref="K6:K15" xr:uid="{B5B54B18-048E-4DBB-A840-FFB5D261F0C3}">
      <formula1>0</formula1>
      <formula2>1000000000000000000</formula2>
    </dataValidation>
    <dataValidation allowBlank="1" showInputMessage="1" showErrorMessage="1" prompt="Esta columna especifica el tipo o la unidad de medida asociada a la cantidad. Proporciona contexto para interpretar el valor de la columna Cantidad (por ejemplo, pozos, kilómetros de carretera, metros de tubería)." sqref="J6:J15" xr:uid="{0E5A168A-A20B-4233-88C2-9496593A9BF9}"/>
    <dataValidation type="decimal" allowBlank="1" showInputMessage="1" showErrorMessage="1" prompt="Esta columna representa la cantidad numérica del elemento que se está midiendo. Indica cuántas unidades (ej., 12 pozos, 101 km) se contabilizaron o completaron. Si se realizaron 12 pozos, ingrese 12. Si la carretera construida tiene 101 km, ingrese 101." sqref="I6:I15" xr:uid="{303E868C-E497-47C8-AE6F-E93F01AF5B3C}">
      <formula1>0</formula1>
      <formula2>9.99999999999999E+29</formula2>
    </dataValidation>
    <dataValidation allowBlank="1" showInputMessage="1" showErrorMessage="1" prompt="Especifique el propietario oficial del proyecto, por ejemplo, un ministerio, departamento, autoridad, etc." sqref="E6:F15" xr:uid="{C14CF1A4-1485-4D41-9B22-C0A60AB8D93B}"/>
    <dataValidation allowBlank="1" showInputMessage="1" showErrorMessage="1" prompt="Indique el nombre y el número de referencia del contrato. Dentro de un proyecto, puede haber un contrato de diseño y supervisión y otro contrato independiente para las obras. Especifique a qué contrato corresponde esta evaluación._x000a_" sqref="C6:D15" xr:uid="{53D23607-7D97-4CE7-A33C-8B47D6EBD057}"/>
    <dataValidation allowBlank="1" showInputMessage="1" showErrorMessage="1" prompt="Especifique el nombre del proyecto y el número de referencia." sqref="B6:B15" xr:uid="{FD3CD227-10EC-4CBB-BD50-9C97DFDF3484}"/>
    <dataValidation type="custom" allowBlank="1" showInputMessage="1" showErrorMessage="1" errorTitle="Invalid Date Received" error="&quot;Date Received&quot; cannot be earlier than &quot;Date Requested.&quot;" sqref="N7:N15" xr:uid="{BB845708-BE8A-4054-B6A8-3944D51E5579}">
      <formula1>OR(#REF!="", #REF!&gt;O7)</formula1>
    </dataValidation>
    <dataValidation type="list" allowBlank="1" showInputMessage="1" showErrorMessage="1" sqref="H6:H15" xr:uid="{EBEA5F97-37AF-4F7A-B270-2163110C9EA5}">
      <formula1>$U$6:$U$19</formula1>
    </dataValidation>
    <dataValidation type="custom" allowBlank="1" showInputMessage="1" showErrorMessage="1" errorTitle="Invalid Date Received" error="&quot;Award Notification Date&quot; cannot be earlier than &quot;Evaluation Completion Date.&quot;" sqref="O7:O15" xr:uid="{623DD5E4-55C6-4676-ACBB-CD130DF41521}">
      <formula1>OR(O7="", O7&gt;N7)</formula1>
    </dataValidation>
    <dataValidation type="list" allowBlank="1" showInputMessage="1" showErrorMessage="1" sqref="G6:G15" xr:uid="{A8098A87-43F1-43AE-B96D-BA2A31682771}">
      <formula1>$S$6:$S$28</formula1>
    </dataValidation>
    <dataValidation type="custom" allowBlank="1" showInputMessage="1" showErrorMessage="1" errorTitle="Invalid Date Received" error="La &quot;Fecha de recepción&quot; no puede ser anterior a la &quot;Fecha de solicitud&quot;." sqref="N6" xr:uid="{BEB39F17-8910-4F2F-8A10-7DD6E6C1E652}">
      <formula1>OR(#REF!="", #REF!&gt;O6)</formula1>
    </dataValidation>
    <dataValidation type="custom" allowBlank="1" showInputMessage="1" showErrorMessage="1" errorTitle="Invalid Date Received" error="La &quot;Fecha de recepción&quot; no puede ser anterior a la &quot;Fecha de solicitud&quot;." sqref="O6" xr:uid="{BB4FFA3D-3BEB-4289-BA5B-CAB8A5A52CFD}">
      <formula1>OR(O6="", O6&gt;N6)</formula1>
    </dataValidation>
  </dataValidations>
  <printOptions horizontalCentered="1" verticalCentered="1"/>
  <pageMargins left="0" right="0" top="0" bottom="0" header="0.511811023622047" footer="0.511811023622047"/>
  <pageSetup paperSize="9" scale="66"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9"/>
  <sheetViews>
    <sheetView zoomScale="82" zoomScaleNormal="82" workbookViewId="0">
      <pane xSplit="3" ySplit="3" topLeftCell="D4" activePane="bottomRight" state="frozen"/>
      <selection pane="topRight" activeCell="D1" sqref="D1"/>
      <selection pane="bottomLeft" activeCell="A4" sqref="A4"/>
      <selection pane="bottomRight" sqref="A1:H1"/>
    </sheetView>
  </sheetViews>
  <sheetFormatPr baseColWidth="10" defaultColWidth="10.796875" defaultRowHeight="14.4"/>
  <cols>
    <col min="1" max="1" width="12.296875" style="87" customWidth="1"/>
    <col min="2" max="2" width="10.796875" style="87"/>
    <col min="3" max="3" width="42.59765625" style="90" customWidth="1"/>
    <col min="4" max="4" width="46" style="91" customWidth="1"/>
    <col min="5" max="5" width="29.19921875" style="91" customWidth="1"/>
    <col min="6" max="6" width="10.296875" style="91" customWidth="1"/>
    <col min="7" max="8" width="8" style="91" customWidth="1"/>
    <col min="9" max="9" width="3.19921875" style="87" customWidth="1"/>
    <col min="10" max="10" width="24.796875" style="91" customWidth="1"/>
    <col min="11" max="12" width="8.69921875" style="91" customWidth="1"/>
    <col min="13" max="13" width="13.8984375" style="91" customWidth="1"/>
    <col min="14" max="14" width="3.19921875" style="87" customWidth="1"/>
    <col min="15" max="15" width="3.19921875" style="87" hidden="1" customWidth="1"/>
    <col min="16" max="17" width="10.796875" style="87" hidden="1" customWidth="1"/>
    <col min="18" max="18" width="14.796875" style="91" hidden="1" customWidth="1"/>
    <col min="19" max="19" width="16.69921875" style="87" hidden="1" customWidth="1"/>
    <col min="20" max="21" width="10.796875" style="87" hidden="1" customWidth="1"/>
    <col min="22" max="22" width="106.19921875" style="87" customWidth="1"/>
    <col min="23" max="31" width="3.19921875" style="87" customWidth="1"/>
    <col min="32" max="16384" width="10.796875" style="87"/>
  </cols>
  <sheetData>
    <row r="1" spans="1:24" ht="35.4" customHeight="1" thickBot="1">
      <c r="A1" s="1112" t="s">
        <v>608</v>
      </c>
      <c r="B1" s="1112"/>
      <c r="C1" s="1112"/>
      <c r="D1" s="1112"/>
      <c r="E1" s="1112"/>
      <c r="F1" s="1112"/>
      <c r="G1" s="1112"/>
      <c r="H1" s="1112"/>
      <c r="J1" s="1"/>
      <c r="K1" s="1"/>
      <c r="L1" s="1"/>
      <c r="M1" s="1"/>
      <c r="Q1" s="95" t="s">
        <v>32</v>
      </c>
      <c r="R1" s="95" t="s">
        <v>25</v>
      </c>
      <c r="S1" s="96" t="s">
        <v>33</v>
      </c>
      <c r="T1" s="95" t="s">
        <v>34</v>
      </c>
      <c r="U1" s="95"/>
    </row>
    <row r="2" spans="1:24" ht="32.4" customHeight="1">
      <c r="A2" s="589" t="s">
        <v>418</v>
      </c>
      <c r="B2" s="1113"/>
      <c r="C2" s="1113"/>
      <c r="D2" s="591" t="s">
        <v>419</v>
      </c>
      <c r="E2" s="590"/>
      <c r="F2" s="591" t="s">
        <v>420</v>
      </c>
      <c r="G2" s="1114"/>
      <c r="H2" s="1115"/>
      <c r="J2" s="1116" t="s">
        <v>614</v>
      </c>
      <c r="K2" s="1117"/>
      <c r="L2" s="1117"/>
      <c r="M2" s="1118"/>
      <c r="P2" s="87" t="s">
        <v>443</v>
      </c>
      <c r="Q2" s="91" t="s">
        <v>540</v>
      </c>
      <c r="S2" s="96"/>
      <c r="T2" s="95"/>
      <c r="U2" s="95"/>
    </row>
    <row r="3" spans="1:24" ht="48.6" customHeight="1">
      <c r="A3" s="1119" t="s">
        <v>195</v>
      </c>
      <c r="B3" s="1120"/>
      <c r="C3" s="592" t="s">
        <v>805</v>
      </c>
      <c r="D3" s="593" t="s">
        <v>219</v>
      </c>
      <c r="E3" s="593" t="s">
        <v>220</v>
      </c>
      <c r="F3" s="593" t="s">
        <v>221</v>
      </c>
      <c r="G3" s="593" t="s">
        <v>13</v>
      </c>
      <c r="H3" s="594" t="s">
        <v>14</v>
      </c>
      <c r="J3" s="618" t="s">
        <v>195</v>
      </c>
      <c r="K3" s="615" t="s">
        <v>138</v>
      </c>
      <c r="L3" s="615" t="s">
        <v>139</v>
      </c>
      <c r="M3" s="616" t="s">
        <v>615</v>
      </c>
      <c r="P3" s="87" t="s">
        <v>27</v>
      </c>
      <c r="Q3" s="91" t="s">
        <v>539</v>
      </c>
    </row>
    <row r="4" spans="1:24" ht="27" customHeight="1" thickBot="1">
      <c r="A4" s="1100" t="s">
        <v>320</v>
      </c>
      <c r="B4" s="1101"/>
      <c r="C4" s="597" t="s">
        <v>321</v>
      </c>
      <c r="D4" s="343"/>
      <c r="E4" s="603"/>
      <c r="F4" s="375"/>
      <c r="G4" s="622" t="str">
        <f>IF(D4="", "", IF(OR(D4=0, D4="No publicado"), "No", "Sí"))</f>
        <v/>
      </c>
      <c r="H4" s="607"/>
      <c r="J4" s="618" t="s">
        <v>320</v>
      </c>
      <c r="K4" s="346">
        <f>ROUND(COUNTIF(G4:G4,"Sí")/1,2)</f>
        <v>0</v>
      </c>
      <c r="L4" s="346">
        <f>ROUND(COUNTIF(H4:H4,"Sí")/1,2)</f>
        <v>0</v>
      </c>
      <c r="M4" s="347" t="str">
        <f>IFERROR(IF(T4=3,"Alta",IF(T4=2,"Media",IF(T4=1,"Baja",IF(T4=0,"-")))),"-")</f>
        <v>-</v>
      </c>
      <c r="Q4" s="91" t="s">
        <v>538</v>
      </c>
      <c r="R4" s="91" t="str">
        <f>IF(F4="Alta",3,IF(F4="Media",2,IF(F4="Baja",1,IF(F4="",""))))</f>
        <v/>
      </c>
      <c r="S4" s="87">
        <f>SUM(R4)/(0.001+COUNT(R4))</f>
        <v>0</v>
      </c>
      <c r="T4" s="87">
        <f>ROUND(S4,0)</f>
        <v>0</v>
      </c>
      <c r="V4" s="348"/>
      <c r="W4" s="104"/>
    </row>
    <row r="5" spans="1:24" ht="27" customHeight="1">
      <c r="A5" s="1102" t="s">
        <v>322</v>
      </c>
      <c r="B5" s="1103"/>
      <c r="C5" s="598" t="s">
        <v>323</v>
      </c>
      <c r="D5" s="349"/>
      <c r="E5" s="604"/>
      <c r="F5" s="605"/>
      <c r="G5" s="621" t="str">
        <f t="shared" ref="G5:G18" si="0">IF(D5="", "", IF(OR(D5=0, D5="No publicado"), "No", "Sí"))</f>
        <v/>
      </c>
      <c r="H5" s="608"/>
      <c r="J5" s="618" t="s">
        <v>322</v>
      </c>
      <c r="K5" s="346">
        <f>ROUND(COUNTIF(G5:G12,"Sí")/8,2)</f>
        <v>0</v>
      </c>
      <c r="L5" s="346">
        <f>ROUND(COUNTIF(H5:H12,"Sí")/8,2)</f>
        <v>0</v>
      </c>
      <c r="M5" s="347" t="str">
        <f>IFERROR(IF(T12=3,"Alta",IF(T12=2,"Media",IF(T12=1,"Baja",IF(T12=0,"-")))),"-")</f>
        <v>-</v>
      </c>
      <c r="R5" s="91" t="str">
        <f t="shared" ref="R5:R18" si="1">IF(F5="Alta",3,IF(F5="Media",2,IF(F5="Baja",1,IF(F5="",""))))</f>
        <v/>
      </c>
      <c r="V5" s="106"/>
      <c r="W5" s="106"/>
      <c r="X5" s="106"/>
    </row>
    <row r="6" spans="1:24" ht="33" customHeight="1">
      <c r="A6" s="1104"/>
      <c r="B6" s="1105"/>
      <c r="C6" s="599" t="s">
        <v>324</v>
      </c>
      <c r="D6" s="354"/>
      <c r="E6" s="602"/>
      <c r="F6" s="606"/>
      <c r="G6" s="344" t="str">
        <f t="shared" si="0"/>
        <v/>
      </c>
      <c r="H6" s="609"/>
      <c r="J6" s="618" t="s">
        <v>381</v>
      </c>
      <c r="K6" s="359">
        <f>ROUND(COUNTIF(G13:G15,"YES")/3,2)</f>
        <v>0</v>
      </c>
      <c r="L6" s="359">
        <f>ROUND(COUNTIF(H13:H15,"Sí")/3,2)</f>
        <v>0</v>
      </c>
      <c r="M6" s="347" t="str">
        <f>IFERROR(IF(T15=3,"Alta",IF(T15=2,"Media",IF(T15=1,"Baja",IF(T15=0,"-")))),"-")</f>
        <v>-</v>
      </c>
      <c r="R6" s="91" t="str">
        <f t="shared" si="1"/>
        <v/>
      </c>
      <c r="V6" s="104"/>
      <c r="W6" s="104"/>
      <c r="X6" s="104"/>
    </row>
    <row r="7" spans="1:24" ht="31.2" customHeight="1" thickBot="1">
      <c r="A7" s="1104"/>
      <c r="B7" s="1105"/>
      <c r="C7" s="599" t="s">
        <v>325</v>
      </c>
      <c r="D7" s="360"/>
      <c r="E7" s="602"/>
      <c r="F7" s="606"/>
      <c r="G7" s="344" t="str">
        <f t="shared" si="0"/>
        <v/>
      </c>
      <c r="H7" s="609"/>
      <c r="J7" s="619" t="s">
        <v>335</v>
      </c>
      <c r="K7" s="363">
        <f>ROUND(COUNTIF(G16:G18,"Sí")/3,2)</f>
        <v>0</v>
      </c>
      <c r="L7" s="363">
        <f>ROUND(COUNTIF(H16:H18,"Sí")/3,2)</f>
        <v>0</v>
      </c>
      <c r="M7" s="364" t="str">
        <f>IFERROR(IF(T18=3,"Alta",IF(T18=2,"Media",IF(T18=1,"Baja",IF(T18=0,"-")))),"-")</f>
        <v>-</v>
      </c>
      <c r="R7" s="91" t="str">
        <f t="shared" si="1"/>
        <v/>
      </c>
      <c r="V7" s="106"/>
      <c r="W7" s="106"/>
      <c r="X7" s="106"/>
    </row>
    <row r="8" spans="1:24" ht="27" customHeight="1">
      <c r="A8" s="1104"/>
      <c r="B8" s="1105"/>
      <c r="C8" s="599" t="s">
        <v>326</v>
      </c>
      <c r="D8" s="360"/>
      <c r="E8" s="355"/>
      <c r="F8" s="606"/>
      <c r="G8" s="344" t="str">
        <f t="shared" si="0"/>
        <v/>
      </c>
      <c r="H8" s="609"/>
      <c r="R8" s="91" t="str">
        <f t="shared" si="1"/>
        <v/>
      </c>
      <c r="V8" s="104"/>
      <c r="W8" s="104"/>
      <c r="X8" s="104"/>
    </row>
    <row r="9" spans="1:24" ht="27" customHeight="1">
      <c r="A9" s="1104"/>
      <c r="B9" s="1105"/>
      <c r="C9" s="599" t="s">
        <v>327</v>
      </c>
      <c r="D9" s="360"/>
      <c r="E9" s="361"/>
      <c r="F9" s="606"/>
      <c r="G9" s="344" t="str">
        <f t="shared" si="0"/>
        <v/>
      </c>
      <c r="H9" s="609"/>
      <c r="R9" s="91" t="str">
        <f t="shared" si="1"/>
        <v/>
      </c>
      <c r="V9" s="106"/>
      <c r="W9" s="106"/>
      <c r="X9" s="106"/>
    </row>
    <row r="10" spans="1:24" ht="27" customHeight="1">
      <c r="A10" s="1104"/>
      <c r="B10" s="1105"/>
      <c r="C10" s="599" t="s">
        <v>328</v>
      </c>
      <c r="D10" s="354"/>
      <c r="E10" s="361"/>
      <c r="F10" s="606"/>
      <c r="G10" s="344" t="str">
        <f t="shared" si="0"/>
        <v/>
      </c>
      <c r="H10" s="609"/>
      <c r="R10" s="91" t="str">
        <f t="shared" si="1"/>
        <v/>
      </c>
      <c r="V10" s="104"/>
      <c r="W10" s="104"/>
      <c r="X10" s="104"/>
    </row>
    <row r="11" spans="1:24" ht="27" customHeight="1">
      <c r="A11" s="1104"/>
      <c r="B11" s="1105"/>
      <c r="C11" s="599" t="s">
        <v>329</v>
      </c>
      <c r="D11" s="354"/>
      <c r="E11" s="361"/>
      <c r="F11" s="606"/>
      <c r="G11" s="344" t="str">
        <f t="shared" si="0"/>
        <v/>
      </c>
      <c r="H11" s="609"/>
      <c r="R11" s="91" t="str">
        <f t="shared" si="1"/>
        <v/>
      </c>
      <c r="V11" s="104"/>
      <c r="W11" s="104"/>
      <c r="X11" s="104"/>
    </row>
    <row r="12" spans="1:24" ht="27" customHeight="1" thickBot="1">
      <c r="A12" s="1106"/>
      <c r="B12" s="1107"/>
      <c r="C12" s="600" t="s">
        <v>330</v>
      </c>
      <c r="D12" s="365"/>
      <c r="E12" s="366"/>
      <c r="F12" s="624"/>
      <c r="G12" s="368" t="str">
        <f t="shared" si="0"/>
        <v/>
      </c>
      <c r="H12" s="610"/>
      <c r="R12" s="91" t="str">
        <f t="shared" si="1"/>
        <v/>
      </c>
      <c r="S12" s="87">
        <f>SUM(R5:R12)/(0.001+COUNT(R5:R12))</f>
        <v>0</v>
      </c>
      <c r="T12" s="87">
        <f>ROUND(S12,0)</f>
        <v>0</v>
      </c>
      <c r="V12" s="106"/>
      <c r="W12" s="106"/>
      <c r="X12" s="106"/>
    </row>
    <row r="13" spans="1:24" ht="35.4" customHeight="1">
      <c r="A13" s="1108" t="s">
        <v>381</v>
      </c>
      <c r="B13" s="1109"/>
      <c r="C13" s="496" t="s">
        <v>332</v>
      </c>
      <c r="D13" s="370"/>
      <c r="E13" s="1255"/>
      <c r="F13" s="623"/>
      <c r="G13" s="621" t="str">
        <f t="shared" si="0"/>
        <v/>
      </c>
      <c r="H13" s="611"/>
      <c r="R13" s="91" t="str">
        <f t="shared" si="1"/>
        <v/>
      </c>
      <c r="V13" s="104"/>
      <c r="W13" s="104"/>
      <c r="X13" s="104"/>
    </row>
    <row r="14" spans="1:24" ht="27" customHeight="1">
      <c r="A14" s="1104"/>
      <c r="B14" s="1105"/>
      <c r="C14" s="599" t="s">
        <v>333</v>
      </c>
      <c r="D14" s="360"/>
      <c r="E14" s="355"/>
      <c r="F14" s="606"/>
      <c r="G14" s="344" t="str">
        <f t="shared" si="0"/>
        <v/>
      </c>
      <c r="H14" s="609"/>
      <c r="R14" s="91" t="str">
        <f t="shared" si="1"/>
        <v/>
      </c>
      <c r="V14" s="106"/>
      <c r="W14" s="106"/>
      <c r="X14" s="106"/>
    </row>
    <row r="15" spans="1:24" ht="27" customHeight="1" thickBot="1">
      <c r="A15" s="1100"/>
      <c r="B15" s="1101"/>
      <c r="C15" s="601" t="s">
        <v>334</v>
      </c>
      <c r="D15" s="343"/>
      <c r="E15" s="375"/>
      <c r="F15" s="624"/>
      <c r="G15" s="368" t="str">
        <f t="shared" si="0"/>
        <v/>
      </c>
      <c r="H15" s="610"/>
      <c r="R15" s="91" t="str">
        <f t="shared" si="1"/>
        <v/>
      </c>
      <c r="S15" s="87">
        <f>SUM(R13:R15)/(0.001+COUNT(R13:R15))</f>
        <v>0</v>
      </c>
      <c r="T15" s="87">
        <f>ROUND(S15,0)</f>
        <v>0</v>
      </c>
      <c r="V15" s="104"/>
      <c r="W15" s="104"/>
      <c r="X15" s="104"/>
    </row>
    <row r="16" spans="1:24" ht="32.4" customHeight="1">
      <c r="A16" s="1102" t="s">
        <v>335</v>
      </c>
      <c r="B16" s="1103"/>
      <c r="C16" s="598" t="s">
        <v>336</v>
      </c>
      <c r="D16" s="349"/>
      <c r="E16" s="604"/>
      <c r="F16" s="623"/>
      <c r="G16" s="621" t="str">
        <f t="shared" si="0"/>
        <v/>
      </c>
      <c r="H16" s="611"/>
      <c r="R16" s="91" t="str">
        <f t="shared" si="1"/>
        <v/>
      </c>
    </row>
    <row r="17" spans="1:20" ht="27" customHeight="1">
      <c r="A17" s="1104"/>
      <c r="B17" s="1105"/>
      <c r="C17" s="599" t="s">
        <v>337</v>
      </c>
      <c r="D17" s="354"/>
      <c r="E17" s="355"/>
      <c r="F17" s="606"/>
      <c r="G17" s="344" t="str">
        <f t="shared" si="0"/>
        <v/>
      </c>
      <c r="H17" s="609"/>
      <c r="R17" s="91" t="str">
        <f t="shared" si="1"/>
        <v/>
      </c>
    </row>
    <row r="18" spans="1:20" ht="27" customHeight="1" thickBot="1">
      <c r="A18" s="1106"/>
      <c r="B18" s="1107"/>
      <c r="C18" s="600" t="s">
        <v>338</v>
      </c>
      <c r="D18" s="365"/>
      <c r="E18" s="366"/>
      <c r="F18" s="606"/>
      <c r="G18" s="344" t="str">
        <f t="shared" si="0"/>
        <v/>
      </c>
      <c r="H18" s="610"/>
      <c r="R18" s="91" t="str">
        <f t="shared" si="1"/>
        <v/>
      </c>
      <c r="S18" s="87">
        <f>SUM(R16:R18)/(0.001+COUNT(R16:R18))</f>
        <v>0</v>
      </c>
      <c r="T18" s="87">
        <f>ROUND(S18,0)</f>
        <v>0</v>
      </c>
    </row>
    <row r="19" spans="1:20" ht="63" customHeight="1" thickBot="1">
      <c r="A19" s="1110" t="s">
        <v>609</v>
      </c>
      <c r="B19" s="1111"/>
      <c r="C19" s="1111"/>
      <c r="D19" s="1099" t="s">
        <v>610</v>
      </c>
      <c r="E19" s="1099"/>
      <c r="F19" s="340" t="str">
        <f>IFERROR(IF(T19=3,"Alta",IF(T19=2,"Media",IF(T19=1,"Baja",IF(T19=0,"-")))),0)</f>
        <v>-</v>
      </c>
      <c r="G19" s="341">
        <f>ROUND(COUNTIF(G4:G18,"Sí")/15,2)</f>
        <v>0</v>
      </c>
      <c r="H19" s="342">
        <f>ROUND(COUNTIF(H4:H18,"Sí")/15,2)</f>
        <v>0</v>
      </c>
      <c r="S19" s="87">
        <f>AVERAGE(S4:S18)</f>
        <v>0</v>
      </c>
      <c r="T19" s="87">
        <f>ROUND(S19,0)</f>
        <v>0</v>
      </c>
    </row>
  </sheetData>
  <sheetProtection algorithmName="SHA-512" hashValue="9tjiy9mH0/O3ThhTJ1T6eLuT9OwzfN9ZyY/DKEVFXUmn1vWggmurURcIFlQcBwLsa2zW+sbJrPiulJt6LXa9Tw==" saltValue="wvOt74K54Zkq2aWv949rUQ==" spinCount="100000" sheet="1" objects="1" scenarios="1"/>
  <mergeCells count="11">
    <mergeCell ref="A1:H1"/>
    <mergeCell ref="B2:C2"/>
    <mergeCell ref="G2:H2"/>
    <mergeCell ref="J2:M2"/>
    <mergeCell ref="A3:B3"/>
    <mergeCell ref="D19:E19"/>
    <mergeCell ref="A4:B4"/>
    <mergeCell ref="A5:B12"/>
    <mergeCell ref="A13:B15"/>
    <mergeCell ref="A16:B18"/>
    <mergeCell ref="A19:C19"/>
  </mergeCells>
  <conditionalFormatting sqref="D4:F18 H4:H18">
    <cfRule type="expression" dxfId="44" priority="5">
      <formula>ISBLANK(D4)</formula>
    </cfRule>
  </conditionalFormatting>
  <conditionalFormatting sqref="F4:F18">
    <cfRule type="containsText" dxfId="43" priority="2" operator="containsText" text="Low">
      <formula>NOT(ISERROR(SEARCH("Low",F4)))</formula>
    </cfRule>
    <cfRule type="containsText" dxfId="42" priority="3" operator="containsText" text="Medium">
      <formula>NOT(ISERROR(SEARCH("Medium",F4)))</formula>
    </cfRule>
    <cfRule type="containsText" dxfId="41" priority="4" operator="containsText" text="High">
      <formula>NOT(ISERROR(SEARCH("High",F4)))</formula>
    </cfRule>
  </conditionalFormatting>
  <dataValidations xWindow="555" yWindow="420" count="17">
    <dataValidation type="date" allowBlank="1" showInputMessage="1" showErrorMessage="1" sqref="G2:I2" xr:uid="{00000000-0002-0000-0E00-000000000000}">
      <formula1>43831</formula1>
      <formula2>47848</formula2>
    </dataValidation>
    <dataValidation type="list" allowBlank="1" showInputMessage="1" showErrorMessage="1" sqref="H4:I18" xr:uid="{00000000-0002-0000-0E00-000003000000}">
      <formula1>$P$2:$P$4</formula1>
      <formula2>0</formula2>
    </dataValidation>
    <dataValidation allowBlank="1" showErrorMessage="1" sqref="E2" xr:uid="{5AA82663-7457-439A-B4DA-A7451AE3B14F}"/>
    <dataValidation allowBlank="1" showInputMessage="1" showErrorMessage="1" promptTitle="Ubicación de los datos" prompt="Indique dónde se encontraron los datos, por ejemplo:_x000a_- URL en el caso de un sitio web_x000a_- Archivos de periódicos u otra publicación_x000a_Agregue comentarios adicionales aquí si es necesario" sqref="E4:E18" xr:uid="{18AD0DBA-91B1-488E-9317-EFD277FECAD8}"/>
    <dataValidation type="list" allowBlank="1" showInputMessage="1" prompt="Indique la(s) organización(es) o fuente(s) de financiación para las fases de Preparación, Implementación y Operación. Si la información no está disponible para alguna de las fases, indique ['fuente de financiación/presupuesto no especificada']." sqref="D7" xr:uid="{CAA3D4F6-B5C3-48A7-8C1A-38BE4922C00A}">
      <formula1>"No publicado"</formula1>
    </dataValidation>
    <dataValidation type="list" allowBlank="1" showInputMessage="1" prompt="Divulgue cualquier déficit en el presupuesto asignado (por ejemplo, [moneda y cantidad] y [texto libre: razones del déficit de financiación])._x000a_" sqref="D15" xr:uid="{B67D2B43-15E9-4930-BBB9-1E1AA0B50340}">
      <formula1>"No publicado"</formula1>
    </dataValidation>
    <dataValidation type="list" allowBlank="1" showInputMessage="1" prompt="En caso de que el proyecto se implemente durante varios años, divulgue información sobre la proyección presupuestaria para todos los años de implementación (por ejemplo, Año 1: [moneda y monto], Año 2: [moneda y monto], etc.)._x000a_" sqref="D14 D12" xr:uid="{71D30BA8-8DDD-4E6E-9CD5-95344F125C10}">
      <formula1>"No publicado"</formula1>
    </dataValidation>
    <dataValidation type="list" allowBlank="1" showInputMessage="1" prompt="La vida útil prevista del activo una vez finalizado este proyecto. Esta información puede proporcionarse mediante fechas específicas o una duración estimada." sqref="D11" xr:uid="{205ACA65-DFB3-4D35-A439-E376E42C38D8}">
      <formula1>"No publicado"</formula1>
    </dataValidation>
    <dataValidation type="list" allowBlank="1" showInputMessage="1" prompt="Un resumen del análisis de relación calidad-precio realizado para el proyecto, junto con las cifras, los cálculos y el estudio de viabilidad que lo respaldan, basados ​​en los resultados de adquisición previstos o reales. " sqref="D10" xr:uid="{8607D36F-582A-4F67-9BA4-C0E7D3B5C979}">
      <formula1>"No publicado"</formula1>
    </dataValidation>
    <dataValidation type="list" allowBlank="1" showInputMessage="1" prompt="Divulgue el análisis de costo-beneficio del proyecto. Esta información suele formar parte de los documentos de evaluación. (Por ejemplo: [Documento])._x000a_" sqref="D9" xr:uid="{4FD07F88-114F-45AC-95AB-C26E29C937E7}">
      <formula1>"No publicado"</formula1>
    </dataValidation>
    <dataValidation type="list" allowBlank="1" showInputMessage="1" prompt="Especifique el presupuesto asignado para preparación, implementación y operación. Si no se asigna ningún monto para cada una de las etapas, indique &quot;No se ha asignado ningún monto&quot; (por ej. Preparación [moneda y monto], Implementación, Operación, etc)." sqref="D17 D8" xr:uid="{CFCC3F3B-6273-4000-A622-C7D3CF4ED0E7}">
      <formula1>"No publicado"</formula1>
    </dataValidation>
    <dataValidation type="list" allowBlank="1" showInputMessage="1" prompt="Indique la(s) organización(es) o fuente(s) de financiación para las fases de Preparación, Implementación y Operación. Si la información no está disponible para alguna fase, indique ['fuente de financiación/presupuesto no especificada']." sqref="D16 D13" xr:uid="{6437AFB6-DC47-4362-9379-82CB06525C7A}">
      <formula1>"No publicado"</formula1>
    </dataValidation>
    <dataValidation type="list" allowBlank="1" showInputMessage="1" prompt="Divulgue la metodología utilizada para calcular el costo del ciclo de vida. La metodología debe especificar si se incluyen los ingresos y las externalidades en el cálculo. Visite el Diccionario datos a través de la página Panel." sqref="D6" xr:uid="{90015FCA-8C38-4D12-B245-3B1550B639B4}">
      <formula1>"No publicado"</formula1>
    </dataValidation>
    <dataValidation type="list" allowBlank="1" showInputMessage="1" prompt="Divulgue el costo del ciclo de vida del proyecto, que es el costo de un activo a lo largo de su ciclo de vida mientras cumple con los requisitos de rendimiento (ISO 15686-5:2017). Visite el Diccionario datos a través de la página Panel._x000a_" sqref="D5" xr:uid="{C59E8723-6C82-438C-825C-9CB218DAAF80}">
      <formula1>"No publicado"</formula1>
    </dataValidation>
    <dataValidation type="list" allowBlank="1" showInputMessage="1" prompt="Divulgue la evaluación de riesgos de la estrategia de adquisiciones. Esto suele formar parte de la estrategia de toma de decisiones. Visite el Diccionario datos a través de la página Panel." sqref="D4" xr:uid="{B6F00F28-0BE6-49C5-A079-796647155240}">
      <formula1>"No publicado"</formula1>
    </dataValidation>
    <dataValidation type="list" allowBlank="1" showInputMessage="1" prompt="Esta es la documentación que describe el trabajo realizado para ralentizar el deterioro del activo_x000a_" sqref="D18" xr:uid="{EEA0E802-41DA-4215-96FC-A7FC619F8D47}">
      <formula1>"No publicado"</formula1>
    </dataValidation>
    <dataValidation type="list" allowBlank="1" showInputMessage="1" showErrorMessage="1" promptTitle="Facilidad de acceso" prompt="«Alta» significa disponible en línea y descargable en formato legible por máquina._x000a_«Media» significa disponible en línea, pero no legible por máquina._x000a_«Baja» significa no disponible en línea, pero divulgado a través de otros medios." sqref="F4:F18" xr:uid="{437700A1-8EEC-4967-B23F-E0B890D0D286}">
      <formula1>$Q$2:$Q$4</formula1>
    </dataValidation>
  </dataValidations>
  <pageMargins left="0.7" right="0.7" top="0.75" bottom="0.75" header="0.511811023622047" footer="0.511811023622047"/>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19"/>
  <sheetViews>
    <sheetView zoomScale="85" zoomScaleNormal="85" workbookViewId="0">
      <pane xSplit="3" ySplit="3" topLeftCell="D4" activePane="bottomRight" state="frozen"/>
      <selection pane="topRight" activeCell="D1" sqref="D1"/>
      <selection pane="bottomLeft" activeCell="A4" sqref="A4"/>
      <selection pane="bottomRight" sqref="A1:H1"/>
    </sheetView>
  </sheetViews>
  <sheetFormatPr baseColWidth="10" defaultColWidth="10.796875" defaultRowHeight="14.4"/>
  <cols>
    <col min="1" max="1" width="14.09765625" style="87" customWidth="1"/>
    <col min="2" max="2" width="10.296875" style="87" customWidth="1"/>
    <col min="3" max="3" width="45.59765625" style="90" customWidth="1"/>
    <col min="4" max="4" width="33" style="91" customWidth="1"/>
    <col min="5" max="5" width="29.19921875" style="91" customWidth="1"/>
    <col min="6" max="6" width="10.296875" style="91" customWidth="1"/>
    <col min="7" max="8" width="8" style="91" customWidth="1"/>
    <col min="9" max="9" width="3.19921875" style="87" customWidth="1"/>
    <col min="10" max="10" width="24.796875" style="91" customWidth="1"/>
    <col min="11" max="12" width="8" style="91" customWidth="1"/>
    <col min="13" max="13" width="14.09765625" style="91" customWidth="1"/>
    <col min="14" max="14" width="3.19921875" style="87" customWidth="1"/>
    <col min="15" max="15" width="3.19921875" style="87" hidden="1" customWidth="1"/>
    <col min="16" max="17" width="10.796875" style="87" hidden="1" customWidth="1"/>
    <col min="18" max="18" width="14.796875" style="91" hidden="1" customWidth="1"/>
    <col min="19" max="19" width="16.69921875" style="87" hidden="1" customWidth="1"/>
    <col min="20" max="20" width="10.796875" style="87" hidden="1" customWidth="1"/>
    <col min="21" max="21" width="106.19921875" style="87" customWidth="1"/>
    <col min="22" max="30" width="3.19921875" style="87" customWidth="1"/>
    <col min="31" max="16384" width="10.796875" style="87"/>
  </cols>
  <sheetData>
    <row r="1" spans="1:23" ht="34.200000000000003" customHeight="1" thickBot="1">
      <c r="A1" s="797" t="s">
        <v>611</v>
      </c>
      <c r="B1" s="797"/>
      <c r="C1" s="797"/>
      <c r="D1" s="797"/>
      <c r="E1" s="797"/>
      <c r="F1" s="797"/>
      <c r="G1" s="797"/>
      <c r="H1" s="797"/>
      <c r="J1" s="1"/>
      <c r="K1" s="1"/>
      <c r="L1" s="1"/>
      <c r="M1" s="1"/>
      <c r="R1" s="87"/>
      <c r="U1" s="963" t="s">
        <v>29</v>
      </c>
      <c r="V1" s="963"/>
      <c r="W1" s="963"/>
    </row>
    <row r="2" spans="1:23" ht="24.75" customHeight="1">
      <c r="A2" s="612" t="s">
        <v>418</v>
      </c>
      <c r="B2" s="1134"/>
      <c r="C2" s="1134"/>
      <c r="D2" s="614" t="s">
        <v>419</v>
      </c>
      <c r="E2" s="613"/>
      <c r="F2" s="614" t="s">
        <v>420</v>
      </c>
      <c r="G2" s="1135"/>
      <c r="H2" s="1136"/>
      <c r="J2" s="1116" t="s">
        <v>616</v>
      </c>
      <c r="K2" s="1117"/>
      <c r="L2" s="1117"/>
      <c r="M2" s="1118"/>
      <c r="Q2" s="95" t="s">
        <v>32</v>
      </c>
      <c r="R2" s="95" t="s">
        <v>25</v>
      </c>
      <c r="S2" s="96" t="s">
        <v>33</v>
      </c>
      <c r="T2" s="95" t="s">
        <v>34</v>
      </c>
    </row>
    <row r="3" spans="1:23" ht="48" customHeight="1" thickBot="1">
      <c r="A3" s="1121" t="s">
        <v>195</v>
      </c>
      <c r="B3" s="1122"/>
      <c r="C3" s="625" t="s">
        <v>805</v>
      </c>
      <c r="D3" s="626" t="s">
        <v>219</v>
      </c>
      <c r="E3" s="626" t="s">
        <v>220</v>
      </c>
      <c r="F3" s="626" t="s">
        <v>221</v>
      </c>
      <c r="G3" s="626" t="s">
        <v>13</v>
      </c>
      <c r="H3" s="627" t="s">
        <v>14</v>
      </c>
      <c r="J3" s="618" t="s">
        <v>195</v>
      </c>
      <c r="K3" s="615" t="s">
        <v>138</v>
      </c>
      <c r="L3" s="615" t="s">
        <v>139</v>
      </c>
      <c r="M3" s="616" t="s">
        <v>615</v>
      </c>
      <c r="P3" s="87" t="s">
        <v>443</v>
      </c>
      <c r="Q3" s="91" t="s">
        <v>540</v>
      </c>
    </row>
    <row r="4" spans="1:23" ht="27" customHeight="1">
      <c r="A4" s="1123" t="s">
        <v>339</v>
      </c>
      <c r="B4" s="1124"/>
      <c r="C4" s="637" t="s">
        <v>340</v>
      </c>
      <c r="D4" s="638"/>
      <c r="E4" s="639"/>
      <c r="F4" s="640"/>
      <c r="G4" s="641" t="str">
        <f>IF(D4="", "", IF(OR(D4=0, D4="No publicado"), "No", "Sí"))</f>
        <v/>
      </c>
      <c r="H4" s="642"/>
      <c r="J4" s="618" t="s">
        <v>320</v>
      </c>
      <c r="K4" s="333">
        <f>ROUND(COUNTIF(G4:G8,"Sí")/5,2)</f>
        <v>0</v>
      </c>
      <c r="L4" s="333">
        <f>ROUND(COUNTIF(H4:H8,"Sí")/5,2)</f>
        <v>0</v>
      </c>
      <c r="M4" s="334" t="str">
        <f>IFERROR(IF(T8=3,"Alta",IF(T8=2,"Media",IF(T8=1,"Baja",IF(T8=0,"-")))),"-")</f>
        <v>-</v>
      </c>
      <c r="P4" s="87" t="s">
        <v>27</v>
      </c>
      <c r="Q4" s="91" t="s">
        <v>539</v>
      </c>
      <c r="R4" s="91" t="str">
        <f>IF(F4="Alta",3,IF(F4="Media",2,IF(F4="Baja",1,IF(F4="",""))))</f>
        <v/>
      </c>
      <c r="U4" s="104"/>
      <c r="V4" s="104"/>
    </row>
    <row r="5" spans="1:23" ht="27" customHeight="1">
      <c r="A5" s="1125"/>
      <c r="B5" s="1126"/>
      <c r="C5" s="628" t="s">
        <v>341</v>
      </c>
      <c r="D5" s="331"/>
      <c r="E5" s="332"/>
      <c r="F5" s="620"/>
      <c r="G5" s="344" t="str">
        <f t="shared" ref="G5:G18" si="0">IF(D5="", "", IF(OR(D5=0, D5="No publicado"), "No", "Sí"))</f>
        <v/>
      </c>
      <c r="H5" s="629"/>
      <c r="J5" s="618" t="s">
        <v>322</v>
      </c>
      <c r="K5" s="333">
        <f>ROUND(COUNTIF(G9:G10,"Sí")/2,2)</f>
        <v>0</v>
      </c>
      <c r="L5" s="333">
        <f>ROUND(COUNTIF(H9:H10,"Sí")/2,2)</f>
        <v>0</v>
      </c>
      <c r="M5" s="334" t="str">
        <f>IFERROR(IF(T10=3,"Alta",IF(T10=2,"Media",IF(T10=1,"Baja",IF(T10=0,"-")))),"-")</f>
        <v>-</v>
      </c>
      <c r="Q5" s="91" t="s">
        <v>538</v>
      </c>
      <c r="R5" s="91" t="str">
        <f>IF(F5="Alta",3,IF(F5="Media",2,IF(F5="Baja",1,IF(F5="",""))))</f>
        <v/>
      </c>
      <c r="U5" s="106"/>
      <c r="V5" s="106"/>
      <c r="W5" s="106"/>
    </row>
    <row r="6" spans="1:23" ht="27" customHeight="1">
      <c r="A6" s="1125"/>
      <c r="B6" s="1126"/>
      <c r="C6" s="628" t="s">
        <v>342</v>
      </c>
      <c r="D6" s="331"/>
      <c r="E6" s="332"/>
      <c r="F6" s="620"/>
      <c r="G6" s="344" t="str">
        <f t="shared" si="0"/>
        <v/>
      </c>
      <c r="H6" s="629"/>
      <c r="J6" s="618" t="s">
        <v>381</v>
      </c>
      <c r="K6" s="335">
        <f>ROUND(COUNTIF(G11:G17,"Sí")/7,2)</f>
        <v>0</v>
      </c>
      <c r="L6" s="335">
        <f>ROUND(COUNTIF(H11:H17,"Sí")/7,2)</f>
        <v>0</v>
      </c>
      <c r="M6" s="334" t="str">
        <f>IFERROR(IF(T17=3,"High",IF(T17=2,"Medium",IF(T17=1,"Low",IF(T17=0,"-")))),"-")</f>
        <v>-</v>
      </c>
      <c r="R6" s="91" t="str">
        <f t="shared" ref="R6:R17" si="1">IF(F6="Alta",3,IF(F6="Media",2,IF(F6="Baja",1,IF(F6="",""))))</f>
        <v/>
      </c>
      <c r="U6" s="104"/>
      <c r="V6" s="104"/>
      <c r="W6" s="104"/>
    </row>
    <row r="7" spans="1:23" ht="27" customHeight="1" thickBot="1">
      <c r="A7" s="1125"/>
      <c r="B7" s="1126"/>
      <c r="C7" s="628" t="s">
        <v>343</v>
      </c>
      <c r="D7" s="331"/>
      <c r="E7" s="332"/>
      <c r="F7" s="620"/>
      <c r="G7" s="344" t="str">
        <f t="shared" si="0"/>
        <v/>
      </c>
      <c r="H7" s="629"/>
      <c r="J7" s="619" t="s">
        <v>335</v>
      </c>
      <c r="K7" s="336">
        <f>ROUND(COUNTIF(G18,"Sí")/1,2)</f>
        <v>0</v>
      </c>
      <c r="L7" s="336">
        <f>ROUND(COUNTIF(H18,"Sí")/1,2)</f>
        <v>0</v>
      </c>
      <c r="M7" s="337" t="str">
        <f>IFERROR(IF(T18=3,"High",IF(T18=2,"Medium",IF(T18=1,"Low",IF(T18=0,"-")))),"-")</f>
        <v>-</v>
      </c>
      <c r="R7" s="91" t="str">
        <f t="shared" si="1"/>
        <v/>
      </c>
      <c r="U7" s="106"/>
      <c r="V7" s="106"/>
      <c r="W7" s="106"/>
    </row>
    <row r="8" spans="1:23" ht="27" customHeight="1" thickBot="1">
      <c r="A8" s="1127"/>
      <c r="B8" s="1128"/>
      <c r="C8" s="630" t="s">
        <v>344</v>
      </c>
      <c r="D8" s="631"/>
      <c r="E8" s="632"/>
      <c r="F8" s="633"/>
      <c r="G8" s="634" t="str">
        <f t="shared" si="0"/>
        <v/>
      </c>
      <c r="H8" s="635"/>
      <c r="R8" s="91" t="str">
        <f>IF(F8="Alta",3,IF(F8="Media",2,IF(F8="Baja",1,IF(F8="",""))))</f>
        <v/>
      </c>
      <c r="S8" s="87">
        <f>SUM(R4:R8)/(0.001+COUNT(R4:R8))</f>
        <v>0</v>
      </c>
      <c r="T8" s="87">
        <f>ROUND(S8,0)</f>
        <v>0</v>
      </c>
      <c r="U8" s="104"/>
      <c r="V8" s="104"/>
      <c r="W8" s="104"/>
    </row>
    <row r="9" spans="1:23" ht="27" customHeight="1">
      <c r="A9" s="1123" t="s">
        <v>345</v>
      </c>
      <c r="B9" s="1129"/>
      <c r="C9" s="643" t="s">
        <v>346</v>
      </c>
      <c r="D9" s="638"/>
      <c r="E9" s="639"/>
      <c r="F9" s="640"/>
      <c r="G9" s="641" t="str">
        <f t="shared" si="0"/>
        <v/>
      </c>
      <c r="H9" s="642"/>
      <c r="R9" s="91" t="str">
        <f t="shared" si="1"/>
        <v/>
      </c>
      <c r="U9" s="106"/>
      <c r="V9" s="106"/>
      <c r="W9" s="106"/>
    </row>
    <row r="10" spans="1:23" ht="27" customHeight="1" thickBot="1">
      <c r="A10" s="1127"/>
      <c r="B10" s="1130"/>
      <c r="C10" s="636" t="s">
        <v>347</v>
      </c>
      <c r="D10" s="631"/>
      <c r="E10" s="632"/>
      <c r="F10" s="633"/>
      <c r="G10" s="634" t="str">
        <f t="shared" si="0"/>
        <v/>
      </c>
      <c r="H10" s="635"/>
      <c r="J10" s="338"/>
      <c r="R10" s="91" t="str">
        <f t="shared" si="1"/>
        <v/>
      </c>
      <c r="S10" s="87">
        <f>SUM(R9:R10)/(0.001+COUNT(R9:R10))</f>
        <v>0</v>
      </c>
      <c r="T10" s="87">
        <f>ROUND(S10,0)</f>
        <v>0</v>
      </c>
      <c r="U10" s="104"/>
      <c r="V10" s="104"/>
      <c r="W10" s="104"/>
    </row>
    <row r="11" spans="1:23" ht="27" customHeight="1">
      <c r="A11" s="1123" t="s">
        <v>348</v>
      </c>
      <c r="B11" s="1129"/>
      <c r="C11" s="643" t="s">
        <v>349</v>
      </c>
      <c r="D11" s="638"/>
      <c r="E11" s="644"/>
      <c r="F11" s="640"/>
      <c r="G11" s="641" t="str">
        <f t="shared" si="0"/>
        <v/>
      </c>
      <c r="H11" s="642"/>
      <c r="J11" s="338"/>
      <c r="R11" s="91" t="str">
        <f t="shared" si="1"/>
        <v/>
      </c>
      <c r="U11" s="104"/>
      <c r="V11" s="104"/>
      <c r="W11" s="104"/>
    </row>
    <row r="12" spans="1:23" ht="27" customHeight="1">
      <c r="A12" s="1125"/>
      <c r="B12" s="1131"/>
      <c r="C12" s="617" t="s">
        <v>343</v>
      </c>
      <c r="D12" s="339"/>
      <c r="E12" s="332"/>
      <c r="F12" s="620"/>
      <c r="G12" s="344" t="str">
        <f t="shared" si="0"/>
        <v/>
      </c>
      <c r="H12" s="629"/>
      <c r="J12" s="338"/>
      <c r="R12" s="91" t="str">
        <f t="shared" si="1"/>
        <v/>
      </c>
      <c r="U12" s="106"/>
      <c r="V12" s="106"/>
      <c r="W12" s="106"/>
    </row>
    <row r="13" spans="1:23" ht="27" customHeight="1">
      <c r="A13" s="1125"/>
      <c r="B13" s="1131"/>
      <c r="C13" s="617" t="s">
        <v>350</v>
      </c>
      <c r="D13" s="331"/>
      <c r="E13" s="332"/>
      <c r="F13" s="620"/>
      <c r="G13" s="344" t="str">
        <f t="shared" si="0"/>
        <v/>
      </c>
      <c r="H13" s="629"/>
      <c r="R13" s="91" t="str">
        <f t="shared" si="1"/>
        <v/>
      </c>
      <c r="U13" s="104"/>
      <c r="V13" s="104"/>
      <c r="W13" s="104"/>
    </row>
    <row r="14" spans="1:23" ht="27" customHeight="1">
      <c r="A14" s="1125"/>
      <c r="B14" s="1131"/>
      <c r="C14" s="617" t="s">
        <v>351</v>
      </c>
      <c r="D14" s="331"/>
      <c r="E14" s="332"/>
      <c r="F14" s="620"/>
      <c r="G14" s="344" t="str">
        <f t="shared" si="0"/>
        <v/>
      </c>
      <c r="H14" s="629"/>
      <c r="R14" s="91" t="str">
        <f t="shared" si="1"/>
        <v/>
      </c>
      <c r="U14" s="106"/>
      <c r="V14" s="106"/>
      <c r="W14" s="106"/>
    </row>
    <row r="15" spans="1:23" ht="27" customHeight="1">
      <c r="A15" s="1125"/>
      <c r="B15" s="1131"/>
      <c r="C15" s="617" t="s">
        <v>352</v>
      </c>
      <c r="D15" s="339"/>
      <c r="E15" s="332"/>
      <c r="F15" s="620"/>
      <c r="G15" s="344" t="str">
        <f t="shared" si="0"/>
        <v/>
      </c>
      <c r="H15" s="629"/>
      <c r="R15" s="91" t="str">
        <f t="shared" si="1"/>
        <v/>
      </c>
      <c r="U15" s="104"/>
      <c r="V15" s="104"/>
      <c r="W15" s="104"/>
    </row>
    <row r="16" spans="1:23" ht="27" customHeight="1">
      <c r="A16" s="1125"/>
      <c r="B16" s="1131"/>
      <c r="C16" s="617" t="s">
        <v>353</v>
      </c>
      <c r="D16" s="339"/>
      <c r="E16" s="332"/>
      <c r="F16" s="620"/>
      <c r="G16" s="344" t="str">
        <f t="shared" si="0"/>
        <v/>
      </c>
      <c r="H16" s="629"/>
      <c r="R16" s="91" t="str">
        <f t="shared" si="1"/>
        <v/>
      </c>
      <c r="U16" s="104"/>
      <c r="V16" s="104"/>
      <c r="W16" s="104"/>
    </row>
    <row r="17" spans="1:23" ht="27" customHeight="1" thickBot="1">
      <c r="A17" s="1127"/>
      <c r="B17" s="1130"/>
      <c r="C17" s="636" t="s">
        <v>612</v>
      </c>
      <c r="D17" s="631"/>
      <c r="E17" s="632"/>
      <c r="F17" s="633"/>
      <c r="G17" s="634" t="str">
        <f t="shared" si="0"/>
        <v/>
      </c>
      <c r="H17" s="635"/>
      <c r="R17" s="91" t="str">
        <f t="shared" si="1"/>
        <v/>
      </c>
      <c r="S17" s="87">
        <f>SUM(R11:R17)/(0.001+COUNT(R11:R17))</f>
        <v>0</v>
      </c>
      <c r="T17" s="87">
        <f>ROUND(S17,0)</f>
        <v>0</v>
      </c>
      <c r="U17" s="106"/>
      <c r="V17" s="106"/>
      <c r="W17" s="106"/>
    </row>
    <row r="18" spans="1:23" ht="30" customHeight="1" thickBot="1">
      <c r="A18" s="1132" t="s">
        <v>355</v>
      </c>
      <c r="B18" s="1133"/>
      <c r="C18" s="645" t="s">
        <v>613</v>
      </c>
      <c r="D18" s="646"/>
      <c r="E18" s="647"/>
      <c r="F18" s="648"/>
      <c r="G18" s="649" t="str">
        <f t="shared" si="0"/>
        <v/>
      </c>
      <c r="H18" s="650"/>
      <c r="R18" s="91" t="str">
        <f>IF(F18="Alta",3,IF(F18="Media",2,IF(F18="Baja",1,IF(F18="",""))))</f>
        <v/>
      </c>
      <c r="S18" s="87">
        <f>SUM(R18)/(0.001+COUNT(R18))</f>
        <v>0</v>
      </c>
      <c r="T18" s="87">
        <f>ROUND(S18,0)</f>
        <v>0</v>
      </c>
    </row>
    <row r="19" spans="1:23" ht="69.75" customHeight="1" thickBot="1">
      <c r="A19" s="1110" t="s">
        <v>609</v>
      </c>
      <c r="B19" s="1111"/>
      <c r="C19" s="1111"/>
      <c r="D19" s="1099" t="s">
        <v>427</v>
      </c>
      <c r="E19" s="1099"/>
      <c r="F19" s="340" t="str">
        <f>IFERROR(IF(T19=3,"Alta",IF(T19=2,"Media",IF(T19=1,"Baja",IF(T19=0,"-")))),0)</f>
        <v>-</v>
      </c>
      <c r="G19" s="341">
        <f>ROUND(COUNTIF(G4:G18,"Sí")/15,2)</f>
        <v>0</v>
      </c>
      <c r="H19" s="342">
        <f>ROUND(COUNTIF(H4:H18,"Sí")/15,2)</f>
        <v>0</v>
      </c>
      <c r="S19" s="87">
        <f>AVERAGE(S8:S18)</f>
        <v>0</v>
      </c>
      <c r="T19" s="87">
        <f>ROUND(S19,0)</f>
        <v>0</v>
      </c>
    </row>
  </sheetData>
  <sheetProtection algorithmName="SHA-512" hashValue="znoChqmZIipvdoROU+3mvDO1mjzxVvhgAGQKncKRtGsMMuU5sWoSw9LYHiEkYoYy5PsFdNbF8xrcZLFs3J7uXg==" saltValue="HL0l1Y07OOzdaCyADZnb3w==" spinCount="100000" sheet="1" objects="1" scenarios="1"/>
  <mergeCells count="12">
    <mergeCell ref="A1:H1"/>
    <mergeCell ref="U1:W1"/>
    <mergeCell ref="B2:C2"/>
    <mergeCell ref="G2:H2"/>
    <mergeCell ref="J2:M2"/>
    <mergeCell ref="A19:C19"/>
    <mergeCell ref="D19:E19"/>
    <mergeCell ref="A3:B3"/>
    <mergeCell ref="A4:B8"/>
    <mergeCell ref="A9:B10"/>
    <mergeCell ref="A11:B17"/>
    <mergeCell ref="A18:B18"/>
  </mergeCells>
  <conditionalFormatting sqref="D4:F18 H4:H18">
    <cfRule type="expression" dxfId="40" priority="5">
      <formula>ISBLANK(D4)</formula>
    </cfRule>
  </conditionalFormatting>
  <conditionalFormatting sqref="F4:F18">
    <cfRule type="containsText" dxfId="39" priority="2" operator="containsText" text="Low">
      <formula>NOT(ISERROR(SEARCH("Low",F4)))</formula>
    </cfRule>
    <cfRule type="containsText" dxfId="38" priority="3" operator="containsText" text="Medium">
      <formula>NOT(ISERROR(SEARCH("Medium",F4)))</formula>
    </cfRule>
    <cfRule type="containsText" dxfId="37" priority="4" operator="containsText" text="High">
      <formula>NOT(ISERROR(SEARCH("High",F4)))</formula>
    </cfRule>
  </conditionalFormatting>
  <dataValidations count="21">
    <dataValidation type="date" allowBlank="1" showInputMessage="1" showErrorMessage="1" sqref="G2:I2" xr:uid="{00000000-0002-0000-0D00-000001000000}">
      <formula1>43831</formula1>
      <formula2>47848</formula2>
    </dataValidation>
    <dataValidation type="list" allowBlank="1" showInputMessage="1" showErrorMessage="1" sqref="I4:I18" xr:uid="{00000000-0002-0000-0D00-000005000000}">
      <formula1>$P$3:$P$5</formula1>
      <formula2>0</formula2>
    </dataValidation>
    <dataValidation allowBlank="1" showErrorMessage="1" sqref="E2" xr:uid="{C0B9B5EE-1239-4972-9611-AD8617848846}"/>
    <dataValidation type="list" allowBlank="1" showInputMessage="1" prompt="Indique medidas de implementación inclusiva (ej. Infraestructura con Diseño Universal y Perspectiva de Género, Contratación Pública con Criterios de Valor Social, Gobernanza Participativa y Co-diseño, etc.)" sqref="D11" xr:uid="{FA9180B1-82FE-46A5-8566-318F83127A89}">
      <formula1>"No publicado"</formula1>
    </dataValidation>
    <dataValidation allowBlank="1" showInputMessage="1" showErrorMessage="1" promptTitle="Ubicación de los datos" prompt="Indique dónde se encontraron los datos, por ejemplo:_x000a_- URL en el caso de un sitio web_x000a_- Archivos de periódicos u otra publicación_x000a_Agregue comentarios adicionales aquí si es necesario" sqref="E4:E18" xr:uid="{6BA75BDC-885E-468F-A777-051F7141B966}"/>
    <dataValidation type="list" allowBlank="1" showInputMessage="1" prompt="Divulgue los trabajos reales durante la operación (por ejemplo, [directo: valor] [indirecto: valor])._x000a_" sqref="D18" xr:uid="{7E69C442-9D04-4FA9-B2DA-A0DAF8E8DCD1}">
      <formula1>"No publicado"</formula1>
    </dataValidation>
    <dataValidation type="list" allowBlank="1" showInputMessage="1" prompt="Divulgue los trabajos estimados y reales (directos/indirectos) durante la implementación del proyecto y los trabajos estimados durante la operación (por ejemplo, [directo: valor] [indirecto: valor])._x000a_" sqref="D17" xr:uid="{C327FEEC-1B1C-48C0-BB6F-0DF74EB87592}">
      <formula1>"No publicado"</formula1>
    </dataValidation>
    <dataValidation type="list" allowBlank="1" showInputMessage="1" prompt="Divulgue las inspecciones de edificios durante la ejecución del proyecto (por ejemplo, [Documento])._x000a_" sqref="D16" xr:uid="{0F3CBC25-02E1-4135-8B3D-AFE24CC2A240}">
      <formula1>"No publicado"</formula1>
    </dataValidation>
    <dataValidation type="list" allowBlank="1" showInputMessage="1" prompt="Divulgue los ensayos de materiales de construcción realizados durante la ejec. del proyecto. Puede incluir: • Asfalto • Áridos y rocas • Ladrillos • Cemento • Hormigón • Áridos gruesos y finos • Mampostería • Materiales metálicos, etc." sqref="D15" xr:uid="{B53F370D-7ED4-4329-8A83-A38A5B44BF9E}">
      <formula1>"No publicado"</formula1>
    </dataValidation>
    <dataValidation type="list" allowBlank="1" showInputMessage="1" prompt="Divulgar estadísticas resumidas sobre accidentes y muertes de trabajadores de la construcción, y una explicación de estos sucesos._x000a_" sqref="D14" xr:uid="{098F27C9-3B93-4126-A4DE-E19C70739E52}">
      <formula1>"No publicado"</formula1>
    </dataValidation>
    <dataValidation type="list" allowBlank="1" showInputMessage="1" prompt="Divulgue las obligaciones laborales del contrato de construcción. Esto puede incluir, entre otras cosas: Salario mínimo • Horas extraordinarias • Prohib.trabajo forzoso • Prohib. del trabajo infantil • Igualdad de oportunidades • No discriminación, etc." sqref="D13" xr:uid="{D16CC79C-7286-495A-9FA2-17C493C7329A}">
      <formula1>"No publicado"</formula1>
    </dataValidation>
    <dataValidation type="list" allowBlank="1" showInputMessage="1" prompt="Divulgue las certificaciones laborales emitidas en relación con los contratistas y subcontratistas del proyecto, como la ISO 45001 para la salud y la seguridad (por ejemplo, [Documento])._x000a_" sqref="D10" xr:uid="{0F54BD97-0E8A-4457-8F20-98F6782B29F1}">
      <formula1>"No publicado"</formula1>
    </dataValidation>
    <dataValidation type="list" allowBlank="1" showInputMessage="1" prompt="Divulgue el monto asignado por el contratista principal para cubrir los costos de mano de obra (por ejemplo, [valor])._x000a_" sqref="D9" xr:uid="{C084929B-57B3-42BE-8D5E-F17051146CCA}">
      <formula1>"No publicado"</formula1>
    </dataValidation>
    <dataValidation type="list" allowBlank="1" showInputMessage="1" prompt="Divulgue el presupuesto asignado para financiar la compensación por tierras (por ejemplo, [valor])._x000a_" sqref="D8" xr:uid="{E87885D0-1B15-4A9F-B875-9740584D28E7}">
      <formula1>"No publicado"</formula1>
    </dataValidation>
    <dataValidation type="list" allowBlank="1" showInputMessage="1" prompt="Divulgue la celebración de reuniones públicas con las comunidades y los grupos afectados, incluyendo la invitación a las reuniones, el número de participantes, las fechas y el lugar de dichas reuniones." sqref="D7" xr:uid="{3743CDCA-FF3C-45C5-9521-2E4EA8F7E886}">
      <formula1>"No publicado"</formula1>
    </dataValidation>
    <dataValidation type="list" allowBlank="1" showInputMessage="1" prompt="Identifique si el proyecto se ubica en tierras indígenas o si las atraviesa. Utilice la información de LandMark, la plataforma global de tierras indígenas y comunitarias, disponible en ambas bases de datos." sqref="D6" xr:uid="{7C8FAA0A-8E4C-4CEA-8537-BF78277951BA}">
      <formula1>"No publicado"</formula1>
    </dataValidation>
    <dataValidation type="list" allowBlank="1" showInputMessage="1" prompt="Aclare si se tuvieron en cuenta el género, las personas con discapacidad y las poblaciones vulnerables y desfavorecidas en el diseño del proyecto (ej. explicar cómo el diseño cumple con los objetivos de inclusión&quot;)." sqref="D5" xr:uid="{75CF6262-BA0A-4741-8322-0F06CC6B3669}">
      <formula1>"No publicado"</formula1>
    </dataValidation>
    <dataValidation type="list" allowBlank="1" showInputMessage="1" prompt="Indique el número de beneficiarios directos e indirectos del proyecto. Los beneficiarios son las personas que se benefician directa o indirectamente del proyecto; constituyen el grupo objetivo del proyecto de infraestructura." sqref="D4" xr:uid="{6664A71B-917E-47A5-8259-6C68C71DE4C4}">
      <formula1>"No publicado"</formula1>
    </dataValidation>
    <dataValidation type="list" allowBlank="1" showInputMessage="1" prompt="Indique si existieron reuniones de consulta pública (puede mencionar la cantidad y distribución en el tiempo)" sqref="D12" xr:uid="{A20CE673-85F3-44C0-AA5D-9A03CA5158FC}">
      <formula1>"No publicado"</formula1>
    </dataValidation>
    <dataValidation type="list" allowBlank="1" showInputMessage="1" showErrorMessage="1" sqref="H4:H18" xr:uid="{1CB10E99-BB57-4E8B-BABA-AF0C382B905E}">
      <formula1>$P$3:$P$5</formula1>
    </dataValidation>
    <dataValidation type="list" allowBlank="1" showInputMessage="1" showErrorMessage="1" promptTitle="Facilidad de acceso:" prompt="«Alta» significa disponible en línea y descargable en formato legible por máquina._x000a_«Media» significa disponible en línea, pero no legible por máquina._x000a_«Baja» significa no disponible en línea, pero divulgado a través de otros medios." sqref="F4:F18" xr:uid="{3BB410AD-5708-4010-BCDB-941FEC2F5695}">
      <formula1>$Q$3:$Q$5</formula1>
    </dataValidation>
  </dataValidations>
  <pageMargins left="0.7" right="0.7" top="0.75" bottom="0.75" header="0.511811023622047" footer="0.511811023622047"/>
  <pageSetup paperSize="9" scale="85" orientation="landscape"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27"/>
  <sheetViews>
    <sheetView zoomScale="82" zoomScaleNormal="82" workbookViewId="0">
      <pane xSplit="3" ySplit="3" topLeftCell="D4" activePane="bottomRight" state="frozen"/>
      <selection pane="topRight" activeCell="D1" sqref="D1"/>
      <selection pane="bottomLeft" activeCell="A4" sqref="A4"/>
      <selection pane="bottomRight" sqref="A1:H1"/>
    </sheetView>
  </sheetViews>
  <sheetFormatPr baseColWidth="10" defaultColWidth="10.796875" defaultRowHeight="14.4"/>
  <cols>
    <col min="1" max="1" width="12.296875" style="87" customWidth="1"/>
    <col min="2" max="2" width="10.296875" style="87" customWidth="1"/>
    <col min="3" max="3" width="41.19921875" style="90" customWidth="1"/>
    <col min="4" max="4" width="33.19921875" style="91" customWidth="1"/>
    <col min="5" max="5" width="32.5" style="91" customWidth="1"/>
    <col min="6" max="6" width="13" style="91" customWidth="1"/>
    <col min="7" max="7" width="8" style="91" customWidth="1"/>
    <col min="8" max="8" width="9.5" style="91" customWidth="1"/>
    <col min="9" max="9" width="2.19921875" style="87" customWidth="1"/>
    <col min="10" max="10" width="24.796875" style="91" customWidth="1"/>
    <col min="11" max="12" width="12.69921875" style="91" customWidth="1"/>
    <col min="13" max="13" width="14.8984375" style="91" customWidth="1"/>
    <col min="14" max="14" width="3.19921875" style="87" customWidth="1"/>
    <col min="15" max="16" width="0" style="87" hidden="1" customWidth="1"/>
    <col min="17" max="17" width="14.796875" style="91" hidden="1" customWidth="1"/>
    <col min="18" max="18" width="16.69921875" style="87" hidden="1" customWidth="1"/>
    <col min="19" max="19" width="0" style="87" hidden="1" customWidth="1"/>
    <col min="20" max="20" width="106.19921875" style="87" customWidth="1"/>
    <col min="21" max="29" width="3.19921875" style="87" customWidth="1"/>
    <col min="30" max="16384" width="10.796875" style="87"/>
  </cols>
  <sheetData>
    <row r="1" spans="1:22" ht="36.6" customHeight="1" thickBot="1">
      <c r="A1" s="1145" t="s">
        <v>617</v>
      </c>
      <c r="B1" s="1145"/>
      <c r="C1" s="1145"/>
      <c r="D1" s="1145"/>
      <c r="E1" s="1145"/>
      <c r="F1" s="1145"/>
      <c r="G1" s="1145"/>
      <c r="H1" s="1145"/>
      <c r="J1" s="1"/>
      <c r="K1" s="1"/>
      <c r="L1" s="1"/>
      <c r="M1" s="1"/>
      <c r="Q1" s="87"/>
      <c r="T1" s="963" t="s">
        <v>29</v>
      </c>
      <c r="U1" s="963"/>
      <c r="V1" s="963"/>
    </row>
    <row r="2" spans="1:22" ht="30.75" customHeight="1">
      <c r="A2" s="589" t="s">
        <v>418</v>
      </c>
      <c r="B2" s="1113"/>
      <c r="C2" s="1113"/>
      <c r="D2" s="591" t="s">
        <v>419</v>
      </c>
      <c r="E2" s="590"/>
      <c r="F2" s="591" t="s">
        <v>420</v>
      </c>
      <c r="G2" s="1114"/>
      <c r="H2" s="1115"/>
      <c r="J2" s="1116" t="s">
        <v>618</v>
      </c>
      <c r="K2" s="1117"/>
      <c r="L2" s="1117"/>
      <c r="M2" s="1118"/>
      <c r="P2" s="95" t="s">
        <v>32</v>
      </c>
      <c r="Q2" s="95" t="s">
        <v>25</v>
      </c>
      <c r="R2" s="96" t="s">
        <v>33</v>
      </c>
      <c r="S2" s="95" t="s">
        <v>34</v>
      </c>
    </row>
    <row r="3" spans="1:22" ht="51" customHeight="1" thickBot="1">
      <c r="A3" s="1138" t="s">
        <v>195</v>
      </c>
      <c r="B3" s="1139"/>
      <c r="C3" s="651" t="s">
        <v>805</v>
      </c>
      <c r="D3" s="596" t="s">
        <v>219</v>
      </c>
      <c r="E3" s="596" t="s">
        <v>220</v>
      </c>
      <c r="F3" s="596" t="s">
        <v>221</v>
      </c>
      <c r="G3" s="596" t="s">
        <v>13</v>
      </c>
      <c r="H3" s="652" t="s">
        <v>14</v>
      </c>
      <c r="J3" s="595" t="s">
        <v>195</v>
      </c>
      <c r="K3" s="593" t="s">
        <v>138</v>
      </c>
      <c r="L3" s="593" t="s">
        <v>139</v>
      </c>
      <c r="M3" s="594" t="s">
        <v>615</v>
      </c>
      <c r="O3" s="87" t="s">
        <v>443</v>
      </c>
      <c r="P3" s="91" t="s">
        <v>540</v>
      </c>
    </row>
    <row r="4" spans="1:22" ht="30.75" customHeight="1">
      <c r="A4" s="1140" t="s">
        <v>339</v>
      </c>
      <c r="B4" s="1141"/>
      <c r="C4" s="598" t="s">
        <v>356</v>
      </c>
      <c r="D4" s="349"/>
      <c r="E4" s="604"/>
      <c r="F4" s="351"/>
      <c r="G4" s="352" t="str">
        <f>IF(D4="", "", IF(OR(D4=0, D4="No publicado"), "No", "Sí"))</f>
        <v/>
      </c>
      <c r="H4" s="353"/>
      <c r="J4" s="595" t="s">
        <v>339</v>
      </c>
      <c r="K4" s="377">
        <f>ROUND(COUNTIF(G4:G8,"Sí")/5,2)</f>
        <v>0</v>
      </c>
      <c r="L4" s="377">
        <f>ROUND(COUNTIF(H4:H8,"Sí")/5,2)</f>
        <v>0</v>
      </c>
      <c r="M4" s="378" t="str">
        <f>IFERROR(IF(S8=3,"Alta",IF(S8=2,"Media",IF(S8=1,"Baja",IF(S8=0,"-")))),"-")</f>
        <v>-</v>
      </c>
      <c r="O4" s="87" t="s">
        <v>27</v>
      </c>
      <c r="P4" s="91" t="s">
        <v>539</v>
      </c>
      <c r="Q4" s="91" t="str">
        <f>IF(F4="Alta",3,IF(F4="Media",2,IF(F4="Baja",1,IF(F4="",""))))</f>
        <v/>
      </c>
      <c r="T4" s="104"/>
      <c r="U4" s="104"/>
    </row>
    <row r="5" spans="1:22" ht="30.75" customHeight="1">
      <c r="A5" s="1142"/>
      <c r="B5" s="822"/>
      <c r="C5" s="599" t="s">
        <v>357</v>
      </c>
      <c r="D5" s="354"/>
      <c r="E5" s="355"/>
      <c r="F5" s="356"/>
      <c r="G5" s="357" t="str">
        <f t="shared" ref="G5:G26" si="0">IF(D5="", "", IF(OR(D5=0, D5="No publicado"), "No", "Sí"))</f>
        <v/>
      </c>
      <c r="H5" s="358"/>
      <c r="J5" s="595" t="s">
        <v>361</v>
      </c>
      <c r="K5" s="377">
        <f>ROUND(COUNTIF(G9:G11,"Sí")/3,2)</f>
        <v>0</v>
      </c>
      <c r="L5" s="377">
        <f>ROUND(COUNTIF(H9:H11,"Sí")/3,2)</f>
        <v>0</v>
      </c>
      <c r="M5" s="378" t="str">
        <f>IFERROR(IF(S11=3,"Alta",IF(S11=2,"Media",IF(S11=1,"Baja",IF(S11=0,"-")))),"-")</f>
        <v>-</v>
      </c>
      <c r="P5" s="91" t="s">
        <v>538</v>
      </c>
      <c r="Q5" s="91" t="str">
        <f t="shared" ref="Q5:Q26" si="1">IF(F5="Alta",3,IF(F5="Media",2,IF(F5="Baja",1,IF(F5="",""))))</f>
        <v/>
      </c>
      <c r="T5" s="106"/>
      <c r="U5" s="106"/>
      <c r="V5" s="106"/>
    </row>
    <row r="6" spans="1:22" ht="33" customHeight="1">
      <c r="A6" s="1142"/>
      <c r="B6" s="822"/>
      <c r="C6" s="599" t="s">
        <v>358</v>
      </c>
      <c r="D6" s="354"/>
      <c r="E6" s="355"/>
      <c r="F6" s="356"/>
      <c r="G6" s="357" t="str">
        <f t="shared" si="0"/>
        <v/>
      </c>
      <c r="H6" s="358"/>
      <c r="J6" s="595" t="s">
        <v>363</v>
      </c>
      <c r="K6" s="379">
        <f>ROUND(COUNTIF(G12:G16,"Sí")/5,2)</f>
        <v>0</v>
      </c>
      <c r="L6" s="379">
        <f>ROUND(COUNTIF(H12:H16,"Sí")/5,2)</f>
        <v>0</v>
      </c>
      <c r="M6" s="378" t="str">
        <f>IFERROR(IF(S16=3,"Alta",IF(S16=2,"Media",IF(S16=1,"Baja",IF(S16=0,"-")))),"-")</f>
        <v>-</v>
      </c>
      <c r="Q6" s="91" t="str">
        <f t="shared" si="1"/>
        <v/>
      </c>
      <c r="T6" s="104"/>
      <c r="U6" s="104"/>
      <c r="V6" s="104"/>
    </row>
    <row r="7" spans="1:22" ht="30.75" customHeight="1">
      <c r="A7" s="1142"/>
      <c r="B7" s="822"/>
      <c r="C7" s="599" t="s">
        <v>359</v>
      </c>
      <c r="D7" s="354"/>
      <c r="E7" s="355"/>
      <c r="F7" s="356"/>
      <c r="G7" s="357" t="str">
        <f t="shared" si="0"/>
        <v/>
      </c>
      <c r="H7" s="358"/>
      <c r="J7" s="653" t="s">
        <v>331</v>
      </c>
      <c r="K7" s="379">
        <f>ROUND(COUNTIF(G17:G20,"Sí")/4,2)</f>
        <v>0</v>
      </c>
      <c r="L7" s="379">
        <f>ROUND(COUNTIF(H17:H20,"Sí")/4,2)</f>
        <v>0</v>
      </c>
      <c r="M7" s="380" t="str">
        <f>IFERROR(IF(S20=3,"Alta",IF(S20=2,"Media",IF(S20=1,"Baja",IF(S20=0,"-")))),"-")</f>
        <v>-</v>
      </c>
      <c r="Q7" s="91" t="str">
        <f t="shared" si="1"/>
        <v/>
      </c>
      <c r="T7" s="106"/>
      <c r="U7" s="106"/>
      <c r="V7" s="106"/>
    </row>
    <row r="8" spans="1:22" ht="30.75" customHeight="1" thickBot="1">
      <c r="A8" s="1143"/>
      <c r="B8" s="1144"/>
      <c r="C8" s="600" t="s">
        <v>360</v>
      </c>
      <c r="D8" s="365"/>
      <c r="E8" s="366"/>
      <c r="F8" s="367"/>
      <c r="G8" s="368" t="str">
        <f t="shared" si="0"/>
        <v/>
      </c>
      <c r="H8" s="369"/>
      <c r="J8" s="653" t="s">
        <v>368</v>
      </c>
      <c r="K8" s="379">
        <f>ROUND(COUNTIF(G21:G22,"Sí")/2,2)</f>
        <v>0</v>
      </c>
      <c r="L8" s="379">
        <f>ROUND(COUNTIF(H21:H22,"Sí")/2,2)</f>
        <v>0</v>
      </c>
      <c r="M8" s="380" t="str">
        <f>IFERROR(IF(S22=3,"Alta",IF(S22=2,"Media",IF(S22=1,"Baja",IF(S22=0,"-")))),"-")</f>
        <v>-</v>
      </c>
      <c r="Q8" s="91" t="str">
        <f t="shared" si="1"/>
        <v/>
      </c>
      <c r="R8" s="87">
        <f>SUM(Q4:Q8)/(0.001+COUNT(Q4:Q8))</f>
        <v>0</v>
      </c>
      <c r="S8" s="87">
        <f>ROUND(R8,0)</f>
        <v>0</v>
      </c>
      <c r="T8" s="104"/>
      <c r="U8" s="104"/>
      <c r="V8" s="104"/>
    </row>
    <row r="9" spans="1:22" ht="30.75" customHeight="1">
      <c r="A9" s="1102" t="s">
        <v>361</v>
      </c>
      <c r="B9" s="1103"/>
      <c r="C9" s="598" t="s">
        <v>357</v>
      </c>
      <c r="D9" s="349"/>
      <c r="E9" s="604"/>
      <c r="F9" s="351"/>
      <c r="G9" s="352" t="str">
        <f t="shared" si="0"/>
        <v/>
      </c>
      <c r="H9" s="353"/>
      <c r="J9" s="653" t="s">
        <v>369</v>
      </c>
      <c r="K9" s="379">
        <f>ROUND(COUNTIF(G23:G24,"Sí")/2,2)</f>
        <v>0</v>
      </c>
      <c r="L9" s="379">
        <f>ROUND(COUNTIF(H23:H24,"Sí")/2,2)</f>
        <v>0</v>
      </c>
      <c r="M9" s="380" t="str">
        <f>IFERROR(IF(S24=3,"Alta",IF(S24=2,"Media",IF(S24=1,"Baja",IF(S24=0,"-")))),"-")</f>
        <v>-</v>
      </c>
      <c r="Q9" s="91" t="str">
        <f t="shared" si="1"/>
        <v/>
      </c>
      <c r="T9" s="104"/>
      <c r="U9" s="104"/>
      <c r="V9" s="104"/>
    </row>
    <row r="10" spans="1:22" ht="30.75" customHeight="1" thickBot="1">
      <c r="A10" s="1104"/>
      <c r="B10" s="1105"/>
      <c r="C10" s="599" t="s">
        <v>358</v>
      </c>
      <c r="D10" s="354"/>
      <c r="E10" s="355"/>
      <c r="F10" s="356"/>
      <c r="G10" s="357" t="str">
        <f t="shared" si="0"/>
        <v/>
      </c>
      <c r="H10" s="358"/>
      <c r="J10" s="654" t="s">
        <v>370</v>
      </c>
      <c r="K10" s="381">
        <f>ROUND(COUNTIF(G25:G26,"Sí")/2,2)</f>
        <v>0</v>
      </c>
      <c r="L10" s="381">
        <f>ROUND(COUNTIF(H25:H26,"Sí")/2,2)</f>
        <v>0</v>
      </c>
      <c r="M10" s="382" t="str">
        <f>IFERROR(IF(S26=3,"Alta",IF(S26=2,"Media",IF(S26=1,"Baja",IF(S26=0,"-")))),"-")</f>
        <v>-</v>
      </c>
      <c r="Q10" s="91" t="str">
        <f t="shared" si="1"/>
        <v/>
      </c>
      <c r="T10" s="104"/>
      <c r="U10" s="104"/>
      <c r="V10" s="104"/>
    </row>
    <row r="11" spans="1:22" ht="30.75" customHeight="1" thickBot="1">
      <c r="A11" s="1106"/>
      <c r="B11" s="1107"/>
      <c r="C11" s="600" t="s">
        <v>362</v>
      </c>
      <c r="D11" s="365"/>
      <c r="E11" s="366"/>
      <c r="F11" s="367"/>
      <c r="G11" s="368" t="str">
        <f t="shared" si="0"/>
        <v/>
      </c>
      <c r="H11" s="369"/>
      <c r="Q11" s="91" t="str">
        <f t="shared" si="1"/>
        <v/>
      </c>
      <c r="R11" s="87">
        <f>SUM(Q9:Q11)/(0.001+COUNT(Q9:Q11))</f>
        <v>0</v>
      </c>
      <c r="S11" s="87">
        <f>ROUND(R11,0)</f>
        <v>0</v>
      </c>
      <c r="T11" s="104"/>
      <c r="U11" s="104"/>
      <c r="V11" s="104"/>
    </row>
    <row r="12" spans="1:22" ht="30.75" customHeight="1">
      <c r="A12" s="1102" t="s">
        <v>363</v>
      </c>
      <c r="B12" s="1103"/>
      <c r="C12" s="598" t="s">
        <v>357</v>
      </c>
      <c r="D12" s="349"/>
      <c r="E12" s="350"/>
      <c r="F12" s="351"/>
      <c r="G12" s="352" t="str">
        <f t="shared" si="0"/>
        <v/>
      </c>
      <c r="H12" s="353"/>
      <c r="Q12" s="91" t="str">
        <f t="shared" si="1"/>
        <v/>
      </c>
      <c r="T12" s="106"/>
      <c r="U12" s="106"/>
      <c r="V12" s="106"/>
    </row>
    <row r="13" spans="1:22" ht="30.75" customHeight="1">
      <c r="A13" s="1104"/>
      <c r="B13" s="1105"/>
      <c r="C13" s="599" t="s">
        <v>358</v>
      </c>
      <c r="D13" s="354"/>
      <c r="E13" s="355"/>
      <c r="F13" s="356"/>
      <c r="G13" s="357" t="str">
        <f t="shared" si="0"/>
        <v/>
      </c>
      <c r="H13" s="358"/>
      <c r="Q13" s="91" t="str">
        <f t="shared" si="1"/>
        <v/>
      </c>
      <c r="T13" s="104"/>
      <c r="U13" s="104"/>
      <c r="V13" s="104"/>
    </row>
    <row r="14" spans="1:22" ht="30.75" customHeight="1">
      <c r="A14" s="1104"/>
      <c r="B14" s="1105"/>
      <c r="C14" s="599" t="s">
        <v>364</v>
      </c>
      <c r="D14" s="360"/>
      <c r="E14" s="361"/>
      <c r="F14" s="356"/>
      <c r="G14" s="362" t="str">
        <f t="shared" si="0"/>
        <v/>
      </c>
      <c r="H14" s="358"/>
      <c r="Q14" s="91" t="str">
        <f t="shared" si="1"/>
        <v/>
      </c>
      <c r="T14" s="106"/>
      <c r="U14" s="106"/>
      <c r="V14" s="106"/>
    </row>
    <row r="15" spans="1:22" ht="30.75" customHeight="1">
      <c r="A15" s="1104"/>
      <c r="B15" s="1105"/>
      <c r="C15" s="599" t="s">
        <v>365</v>
      </c>
      <c r="D15" s="360"/>
      <c r="E15" s="361"/>
      <c r="F15" s="356"/>
      <c r="G15" s="362" t="str">
        <f t="shared" si="0"/>
        <v/>
      </c>
      <c r="H15" s="358"/>
      <c r="Q15" s="91" t="str">
        <f t="shared" si="1"/>
        <v/>
      </c>
      <c r="T15" s="106"/>
      <c r="U15" s="106"/>
      <c r="V15" s="106"/>
    </row>
    <row r="16" spans="1:22" ht="30.75" customHeight="1" thickBot="1">
      <c r="A16" s="1106"/>
      <c r="B16" s="1107"/>
      <c r="C16" s="600" t="s">
        <v>366</v>
      </c>
      <c r="D16" s="383"/>
      <c r="E16" s="366"/>
      <c r="F16" s="367"/>
      <c r="G16" s="368" t="str">
        <f t="shared" si="0"/>
        <v/>
      </c>
      <c r="H16" s="369"/>
      <c r="Q16" s="91" t="str">
        <f t="shared" si="1"/>
        <v/>
      </c>
      <c r="R16" s="87">
        <f>SUM(Q12:Q16)/(0.001+COUNT(Q12:Q16))</f>
        <v>0</v>
      </c>
      <c r="S16" s="87">
        <f>ROUND(R16,0)</f>
        <v>0</v>
      </c>
      <c r="T16" s="104"/>
      <c r="U16" s="104"/>
      <c r="V16" s="104"/>
    </row>
    <row r="17" spans="1:22" ht="30.75" customHeight="1">
      <c r="A17" s="1102" t="s">
        <v>331</v>
      </c>
      <c r="B17" s="1103"/>
      <c r="C17" s="598" t="s">
        <v>357</v>
      </c>
      <c r="D17" s="349"/>
      <c r="E17" s="384"/>
      <c r="F17" s="351"/>
      <c r="G17" s="385" t="str">
        <f t="shared" si="0"/>
        <v/>
      </c>
      <c r="H17" s="353"/>
      <c r="Q17" s="91" t="str">
        <f t="shared" si="1"/>
        <v/>
      </c>
      <c r="T17" s="104"/>
      <c r="U17" s="104"/>
      <c r="V17" s="104"/>
    </row>
    <row r="18" spans="1:22" ht="30.75" customHeight="1">
      <c r="A18" s="1104"/>
      <c r="B18" s="1105"/>
      <c r="C18" s="599" t="s">
        <v>358</v>
      </c>
      <c r="D18" s="360"/>
      <c r="E18" s="355"/>
      <c r="F18" s="356"/>
      <c r="G18" s="357" t="str">
        <f t="shared" si="0"/>
        <v/>
      </c>
      <c r="H18" s="358"/>
      <c r="Q18" s="91" t="str">
        <f t="shared" si="1"/>
        <v/>
      </c>
      <c r="T18" s="106"/>
      <c r="U18" s="106"/>
      <c r="V18" s="106"/>
    </row>
    <row r="19" spans="1:22" ht="30.75" customHeight="1">
      <c r="A19" s="1104"/>
      <c r="B19" s="1105"/>
      <c r="C19" s="599" t="s">
        <v>367</v>
      </c>
      <c r="D19" s="354"/>
      <c r="E19" s="355"/>
      <c r="F19" s="356"/>
      <c r="G19" s="357" t="str">
        <f t="shared" si="0"/>
        <v/>
      </c>
      <c r="H19" s="358"/>
      <c r="Q19" s="91" t="str">
        <f t="shared" si="1"/>
        <v/>
      </c>
      <c r="T19" s="104"/>
      <c r="U19" s="104"/>
      <c r="V19" s="104"/>
    </row>
    <row r="20" spans="1:22" ht="30.75" customHeight="1" thickBot="1">
      <c r="A20" s="1106"/>
      <c r="B20" s="1107"/>
      <c r="C20" s="600" t="s">
        <v>156</v>
      </c>
      <c r="D20" s="365"/>
      <c r="E20" s="366"/>
      <c r="F20" s="367"/>
      <c r="G20" s="368" t="str">
        <f t="shared" si="0"/>
        <v/>
      </c>
      <c r="H20" s="369"/>
      <c r="Q20" s="91" t="str">
        <f t="shared" si="1"/>
        <v/>
      </c>
      <c r="R20" s="87">
        <f>SUM(Q17:Q20)/(0.001+COUNT(Q17:Q20))</f>
        <v>0</v>
      </c>
      <c r="S20" s="87">
        <f>ROUND(R20,0)</f>
        <v>0</v>
      </c>
      <c r="T20" s="106"/>
      <c r="U20" s="106"/>
      <c r="V20" s="106"/>
    </row>
    <row r="21" spans="1:22" ht="30.75" customHeight="1">
      <c r="A21" s="1102" t="s">
        <v>368</v>
      </c>
      <c r="B21" s="1103"/>
      <c r="C21" s="598" t="s">
        <v>357</v>
      </c>
      <c r="D21" s="349"/>
      <c r="E21" s="350"/>
      <c r="F21" s="351"/>
      <c r="G21" s="352" t="str">
        <f t="shared" si="0"/>
        <v/>
      </c>
      <c r="H21" s="353"/>
      <c r="Q21" s="91" t="str">
        <f t="shared" si="1"/>
        <v/>
      </c>
    </row>
    <row r="22" spans="1:22" ht="30.75" customHeight="1" thickBot="1">
      <c r="A22" s="1106"/>
      <c r="B22" s="1107"/>
      <c r="C22" s="600" t="s">
        <v>358</v>
      </c>
      <c r="D22" s="365"/>
      <c r="E22" s="366"/>
      <c r="F22" s="367"/>
      <c r="G22" s="368" t="str">
        <f t="shared" si="0"/>
        <v/>
      </c>
      <c r="H22" s="369"/>
      <c r="Q22" s="91" t="str">
        <f t="shared" si="1"/>
        <v/>
      </c>
      <c r="R22" s="87">
        <f>SUM(Q21:Q22)/(0.001+COUNT(Q21:Q22))</f>
        <v>0</v>
      </c>
      <c r="S22" s="87">
        <f>ROUND(R22,0)</f>
        <v>0</v>
      </c>
    </row>
    <row r="23" spans="1:22" ht="30.75" customHeight="1">
      <c r="A23" s="1102" t="s">
        <v>369</v>
      </c>
      <c r="B23" s="1103"/>
      <c r="C23" s="598" t="s">
        <v>357</v>
      </c>
      <c r="D23" s="349"/>
      <c r="E23" s="350"/>
      <c r="F23" s="351"/>
      <c r="G23" s="352" t="str">
        <f t="shared" si="0"/>
        <v/>
      </c>
      <c r="H23" s="353"/>
      <c r="Q23" s="91" t="str">
        <f t="shared" si="1"/>
        <v/>
      </c>
    </row>
    <row r="24" spans="1:22" ht="30.75" customHeight="1" thickBot="1">
      <c r="A24" s="1106"/>
      <c r="B24" s="1107"/>
      <c r="C24" s="600" t="s">
        <v>358</v>
      </c>
      <c r="D24" s="365"/>
      <c r="E24" s="366"/>
      <c r="F24" s="367"/>
      <c r="G24" s="368" t="str">
        <f t="shared" si="0"/>
        <v/>
      </c>
      <c r="H24" s="369"/>
      <c r="Q24" s="91" t="str">
        <f t="shared" si="1"/>
        <v/>
      </c>
      <c r="R24" s="87">
        <f>SUM(Q23:Q24)/(0.001+COUNT(Q23:Q24))</f>
        <v>0</v>
      </c>
      <c r="S24" s="87">
        <f>ROUND(R24,0)</f>
        <v>0</v>
      </c>
    </row>
    <row r="25" spans="1:22" ht="30.75" customHeight="1">
      <c r="A25" s="1102" t="s">
        <v>370</v>
      </c>
      <c r="B25" s="1103"/>
      <c r="C25" s="598" t="s">
        <v>357</v>
      </c>
      <c r="D25" s="349"/>
      <c r="E25" s="350"/>
      <c r="F25" s="351"/>
      <c r="G25" s="352" t="str">
        <f t="shared" si="0"/>
        <v/>
      </c>
      <c r="H25" s="353"/>
      <c r="Q25" s="91" t="str">
        <f t="shared" si="1"/>
        <v/>
      </c>
    </row>
    <row r="26" spans="1:22" ht="30.75" customHeight="1" thickBot="1">
      <c r="A26" s="1106"/>
      <c r="B26" s="1107"/>
      <c r="C26" s="600" t="s">
        <v>358</v>
      </c>
      <c r="D26" s="365"/>
      <c r="E26" s="366"/>
      <c r="F26" s="367"/>
      <c r="G26" s="368" t="str">
        <f t="shared" si="0"/>
        <v/>
      </c>
      <c r="H26" s="369"/>
      <c r="Q26" s="91" t="str">
        <f t="shared" si="1"/>
        <v/>
      </c>
      <c r="R26" s="87">
        <f>SUM(Q25:Q26)/(0.001+COUNT(Q25:Q26))</f>
        <v>0</v>
      </c>
      <c r="S26" s="87">
        <f>ROUND(R26,0)</f>
        <v>0</v>
      </c>
    </row>
    <row r="27" spans="1:22" ht="84" customHeight="1" thickBot="1">
      <c r="A27" s="1110" t="s">
        <v>609</v>
      </c>
      <c r="B27" s="1111"/>
      <c r="C27" s="1111"/>
      <c r="D27" s="1137" t="s">
        <v>610</v>
      </c>
      <c r="E27" s="1137"/>
      <c r="F27" s="386" t="str">
        <f>IFERROR(IF(S27=3,"Alta",IF(S27=2,"Media",IF(S27=1,"Baja",IF(S27=0,"-")))),0)</f>
        <v>-</v>
      </c>
      <c r="G27" s="387">
        <f>ROUND(COUNTIF(G4:G26,"Sí")/23,2)</f>
        <v>0</v>
      </c>
      <c r="H27" s="388">
        <f>ROUND(COUNTIF(H4:H26,"Sí")/23,2)</f>
        <v>0</v>
      </c>
      <c r="R27" s="87">
        <f>AVERAGE(R4:R26)</f>
        <v>0</v>
      </c>
      <c r="S27" s="87">
        <f>ROUND(R27,0)</f>
        <v>0</v>
      </c>
    </row>
  </sheetData>
  <sheetProtection algorithmName="SHA-512" hashValue="YtxaDz/giFfzmoCd3L4/e4ULfSY2hAAe90c9vfLFiYBWUdJ7qkVKrISOSiJST9S/qS4NNvezp0x4OdpRxylP3A==" saltValue="kQ5gNEMHQUds/584h7+0EA==" spinCount="100000" sheet="1" objects="1" scenarios="1"/>
  <mergeCells count="15">
    <mergeCell ref="A1:H1"/>
    <mergeCell ref="T1:V1"/>
    <mergeCell ref="B2:C2"/>
    <mergeCell ref="G2:H2"/>
    <mergeCell ref="J2:M2"/>
    <mergeCell ref="A3:B3"/>
    <mergeCell ref="A4:B8"/>
    <mergeCell ref="A9:B11"/>
    <mergeCell ref="A12:B16"/>
    <mergeCell ref="A17:B20"/>
    <mergeCell ref="A21:B22"/>
    <mergeCell ref="A23:B24"/>
    <mergeCell ref="A25:B26"/>
    <mergeCell ref="A27:C27"/>
    <mergeCell ref="D27:E27"/>
  </mergeCells>
  <conditionalFormatting sqref="D4:F26 H4:H26">
    <cfRule type="expression" dxfId="36" priority="5">
      <formula>ISBLANK(D4)</formula>
    </cfRule>
  </conditionalFormatting>
  <conditionalFormatting sqref="F4:F26">
    <cfRule type="containsText" dxfId="35" priority="2" operator="containsText" text="Low">
      <formula>NOT(ISERROR(SEARCH("Low",F4)))</formula>
    </cfRule>
    <cfRule type="containsText" dxfId="34" priority="3" operator="containsText" text="Medium">
      <formula>NOT(ISERROR(SEARCH("Medium",F4)))</formula>
    </cfRule>
    <cfRule type="containsText" dxfId="33" priority="4" operator="containsText" text="High">
      <formula>NOT(ISERROR(SEARCH("High",F4)))</formula>
    </cfRule>
  </conditionalFormatting>
  <dataValidations count="19">
    <dataValidation type="date" allowBlank="1" showInputMessage="1" showErrorMessage="1" sqref="G2:I2" xr:uid="{00000000-0002-0000-0F00-000001000000}">
      <formula1>43831</formula1>
      <formula2>47848</formula2>
    </dataValidation>
    <dataValidation type="list" allowBlank="1" showInputMessage="1" showErrorMessage="1" sqref="I4:I26" xr:uid="{00000000-0002-0000-0F00-000005000000}">
      <formula1>$O$3:$O$5</formula1>
      <formula2>0</formula2>
    </dataValidation>
    <dataValidation allowBlank="1" showErrorMessage="1" sqref="E2" xr:uid="{607FD64A-C905-41ED-8D63-43F33D59C4D8}"/>
    <dataValidation type="list" allowBlank="1" showInputMessage="1" prompt="Divulgue las respuestas proporcionadas por las autoridades a las solicitudes de acceso a la información relacionadas con el proyecto._x000a_" sqref="D27" xr:uid="{5A9AD72D-7BC5-449B-B3FE-34351292E828}">
      <formula1>"Not disclosed"</formula1>
    </dataValidation>
    <dataValidation allowBlank="1" showInputMessage="1" showErrorMessage="1" promptTitle="Ubicación de los datos" prompt="Indique dónde se encontraron los datos, por ejemplo:_x000a_- URL en el caso de un sitio web_x000a_- Archivos de periódicos u otra publicación_x000a_Agregue comentarios adicionales aquí si es necesario" sqref="E4:E26" xr:uid="{DA508294-6E42-4DD3-A51B-6A70B8FC6AE7}"/>
    <dataValidation type="list" allowBlank="1" showInputMessage="1" prompt="Identifique las entidades que actúan como supervisores independientes del proyecto (por ejemplo, [texto libre])._x000a_" sqref="D19" xr:uid="{2AD67750-DDF8-4781-B81E-60C134963082}">
      <formula1>"No publicado"</formula1>
    </dataValidation>
    <dataValidation type="list" allowBlank="1" showInputMessage="1" prompt="Divulgue los beneficiarios finales de los contratistas y proveedores designados en el proyecto (por ejemplo, [nombre, identificador])._x000a_" sqref="D14" xr:uid="{DBBC9CDB-ABF2-4693-A2EE-703B06E8DC5C}">
      <formula1>"No publicado"</formula1>
    </dataValidation>
    <dataValidation type="list" allowBlank="1" showInputMessage="1" prompt="Divulgue las solicitudes de acceso a la información que se hayan presentado en relación con el proyecto [por ejemplo, un documento]. Tenga en cuenta que las solicitudes de acceso a la información también se conocen como solicitudes de información._x000a_" sqref="D25 D5 D9 D12 D17 D21 D23" xr:uid="{EFF0ED04-C70C-4D62-8BAC-1552B3AC1076}">
      <formula1>"No publicado"</formula1>
    </dataValidation>
    <dataValidation type="list" allowBlank="1" showInputMessage="1" prompt="Divulgue los indicadores clave de rendimiento adoptados por el proyecto (por ejemplo, [texto libre])._x000a_" sqref="D20" xr:uid="{EFF0DF5F-53B1-4A3F-96B9-42D3CBC8F578}">
      <formula1>"No publicado"</formula1>
    </dataValidation>
    <dataValidation type="list" allowBlank="1" showInputMessage="1" prompt="Divulgue las certificaciones anticorrupción del proyecto, como la norma ISO 37001 sobre sistemas de gestión antisoborno (por ejemplo, [Documento])._x000a_" sqref="D16" xr:uid="{2CF12C4E-F28B-4C73-9324-8C73A8D7A68E}">
      <formula1>"No publicado"</formula1>
    </dataValidation>
    <dataValidation type="list" allowBlank="1" showInputMessage="1" prompt="Divulgue los planes de gestión de riesgos preparados para el proyecto (por ejemplo, [Documento])._x000a_" sqref="D11" xr:uid="{88D54828-233E-4E88-A2FC-439CFFCDB41B}">
      <formula1>"No publicado"</formula1>
    </dataValidation>
    <dataValidation type="list" allowBlank="1" showInputMessage="1" prompt="Identifique subsectores relevantes relacionados con el alcance del proyecto. Seleccione de una lista: • Energías renovables: solar, eólica, hidro., etc• Gestión del agua y las aguas residuales • Transp.: con bajas emisiones de carbono, etc." sqref="D8" xr:uid="{354CBC77-6941-4316-AD90-DE76DB511061}">
      <formula1>"No publicado"</formula1>
    </dataValidation>
    <dataValidation type="list" allowBlank="1" showInputMessage="1" prompt="Divulgue la realización de reuniones con grupos de interés, incluyendo el orden del día y las actas de la reunión, el número de participantes, las fechas y el lugar de estas reuniones. " sqref="D7" xr:uid="{18F84E02-11ED-4A11-9528-2AF8127854C1}">
      <formula1>"No publicado"</formula1>
    </dataValidation>
    <dataValidation type="list" allowBlank="1" showInputMessage="1" prompt="Presente doc. que demuestre que el proyecto forma parte de planes y políticas existentes o está alineado con ellos. Considere la alineación con: • Los ODS • El plan o estrategia nacional • El plan de infraestructura." sqref="D4" xr:uid="{60DB902E-DF40-4F7F-82A8-98053857D359}">
      <formula1>"No publicado"</formula1>
    </dataValidation>
    <dataValidation type="list" allowBlank="1" showInputMessage="1" showErrorMessage="1" sqref="H4:H26" xr:uid="{5C1B8208-4141-480E-9BF5-96948C951D8D}">
      <formula1>$O$3:$O$5</formula1>
    </dataValidation>
    <dataValidation type="list" allowBlank="1" showInputMessage="1" sqref="D15" xr:uid="{A99A955F-1BFF-40EC-B67A-227F52EB94A8}">
      <formula1>"No publicado"</formula1>
    </dataValidation>
    <dataValidation type="list" allowBlank="1" showInputMessage="1" showErrorMessage="1" sqref="G5:G20" xr:uid="{4746CEEE-34A2-4D81-B2FF-E36732E2C4A8}">
      <formula1>$O$6:$O$8</formula1>
    </dataValidation>
    <dataValidation type="list" allowBlank="1" showInputMessage="1" prompt="Divulgue las respuestas proporcionadas por las autoridades a las solicitudes de acceso a la información relacionadas con el proyecto._x000a_" sqref="D6 D10 D13 D18 D22 D24 D26" xr:uid="{68360269-F630-410A-B8CD-5DE3EAC4EA19}">
      <formula1>"No publicado"</formula1>
    </dataValidation>
    <dataValidation type="list" allowBlank="1" showInputMessage="1" showErrorMessage="1" promptTitle="Facilidad de acceso" prompt="«Alta» significa disponible en línea y descargable en formato legible por máquina._x000a_«Media» significa disponible en línea, pero no legible por máquina._x000a_«Baja» significa no disponible en línea, pero divulgado a través de otros medios." sqref="F4:F26" xr:uid="{B0A52287-9E0C-4AF4-9F6F-A7F9F327CCB2}">
      <formula1>$P$3:$P$5</formula1>
    </dataValidation>
  </dataValidations>
  <pageMargins left="0.7" right="0.7" top="0.75" bottom="0.75" header="0.511811023622047" footer="0.511811023622047"/>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1"/>
  <sheetViews>
    <sheetView zoomScale="85" zoomScaleNormal="85" workbookViewId="0">
      <pane xSplit="3" ySplit="3" topLeftCell="D4" activePane="bottomRight" state="frozen"/>
      <selection pane="topRight" activeCell="D1" sqref="D1"/>
      <selection pane="bottomLeft" activeCell="A4" sqref="A4"/>
      <selection pane="bottomRight" sqref="A1:H1"/>
    </sheetView>
  </sheetViews>
  <sheetFormatPr baseColWidth="10" defaultColWidth="10.796875" defaultRowHeight="14.4"/>
  <cols>
    <col min="1" max="1" width="12.296875" style="87" customWidth="1"/>
    <col min="2" max="2" width="10.296875" style="87" customWidth="1"/>
    <col min="3" max="3" width="45.59765625" style="90" customWidth="1"/>
    <col min="4" max="5" width="29.19921875" style="91" customWidth="1"/>
    <col min="6" max="6" width="10.296875" style="91" customWidth="1"/>
    <col min="7" max="8" width="8" style="91" customWidth="1"/>
    <col min="9" max="9" width="3.19921875" style="87" customWidth="1"/>
    <col min="10" max="10" width="24.796875" style="91" customWidth="1"/>
    <col min="11" max="12" width="9.09765625" style="91" customWidth="1"/>
    <col min="13" max="13" width="17.5" style="91" customWidth="1"/>
    <col min="14" max="14" width="3.19921875" style="87" customWidth="1"/>
    <col min="15" max="16" width="0" style="87" hidden="1" customWidth="1"/>
    <col min="17" max="17" width="14.796875" style="91" hidden="1" customWidth="1"/>
    <col min="18" max="18" width="16.69921875" style="87" hidden="1" customWidth="1"/>
    <col min="19" max="19" width="0" style="87" hidden="1" customWidth="1"/>
    <col min="20" max="20" width="106.19921875" style="87" customWidth="1"/>
    <col min="21" max="29" width="3.19921875" style="87" customWidth="1"/>
    <col min="30" max="16384" width="10.796875" style="87"/>
  </cols>
  <sheetData>
    <row r="1" spans="1:22" ht="33.6" customHeight="1" thickBot="1">
      <c r="A1" s="797" t="s">
        <v>800</v>
      </c>
      <c r="B1" s="797"/>
      <c r="C1" s="797"/>
      <c r="D1" s="797"/>
      <c r="E1" s="797"/>
      <c r="F1" s="797"/>
      <c r="G1" s="797"/>
      <c r="H1" s="797"/>
      <c r="J1" s="1"/>
      <c r="K1" s="1"/>
      <c r="L1" s="1"/>
      <c r="M1" s="1"/>
      <c r="Q1" s="87"/>
      <c r="T1" s="963" t="s">
        <v>29</v>
      </c>
      <c r="U1" s="963"/>
      <c r="V1" s="963"/>
    </row>
    <row r="2" spans="1:22" ht="24.75" customHeight="1">
      <c r="A2" s="589" t="s">
        <v>418</v>
      </c>
      <c r="B2" s="1113"/>
      <c r="C2" s="1113"/>
      <c r="D2" s="591" t="s">
        <v>419</v>
      </c>
      <c r="E2" s="590"/>
      <c r="F2" s="591" t="s">
        <v>420</v>
      </c>
      <c r="G2" s="1114"/>
      <c r="H2" s="1115"/>
      <c r="J2" s="1116" t="s">
        <v>801</v>
      </c>
      <c r="K2" s="1117"/>
      <c r="L2" s="1117"/>
      <c r="M2" s="1118"/>
      <c r="P2" s="95" t="s">
        <v>32</v>
      </c>
      <c r="Q2" s="95" t="s">
        <v>25</v>
      </c>
      <c r="R2" s="96" t="s">
        <v>33</v>
      </c>
      <c r="S2" s="95" t="s">
        <v>34</v>
      </c>
    </row>
    <row r="3" spans="1:22" ht="47.4" customHeight="1">
      <c r="A3" s="1119" t="s">
        <v>195</v>
      </c>
      <c r="B3" s="1120"/>
      <c r="C3" s="592" t="s">
        <v>805</v>
      </c>
      <c r="D3" s="593" t="s">
        <v>219</v>
      </c>
      <c r="E3" s="593" t="s">
        <v>220</v>
      </c>
      <c r="F3" s="593" t="s">
        <v>221</v>
      </c>
      <c r="G3" s="593" t="s">
        <v>13</v>
      </c>
      <c r="H3" s="594" t="s">
        <v>14</v>
      </c>
      <c r="J3" s="595" t="s">
        <v>195</v>
      </c>
      <c r="K3" s="593" t="s">
        <v>138</v>
      </c>
      <c r="L3" s="593" t="s">
        <v>139</v>
      </c>
      <c r="M3" s="594" t="s">
        <v>615</v>
      </c>
      <c r="O3" s="87" t="s">
        <v>443</v>
      </c>
      <c r="P3" s="91" t="s">
        <v>540</v>
      </c>
    </row>
    <row r="4" spans="1:22" ht="27" customHeight="1">
      <c r="A4" s="1104" t="s">
        <v>322</v>
      </c>
      <c r="B4" s="1105"/>
      <c r="C4" s="599" t="s">
        <v>371</v>
      </c>
      <c r="D4" s="354"/>
      <c r="E4" s="602"/>
      <c r="F4" s="356"/>
      <c r="G4" s="357" t="str">
        <f>IF(D4="", "", IF(OR(D4=0, D4="No publicado"), "No", "Sí"))</f>
        <v/>
      </c>
      <c r="H4" s="358"/>
      <c r="J4" s="595" t="s">
        <v>322</v>
      </c>
      <c r="K4" s="377">
        <f>ROUND(COUNTIF(G4:G11,"Sí")/8,2)</f>
        <v>0</v>
      </c>
      <c r="L4" s="377">
        <f>ROUND(COUNTIF(H4:H11,"Sí")/8,2)</f>
        <v>0</v>
      </c>
      <c r="M4" s="378" t="str">
        <f>IFERROR(IF(S11=3,"Alta",IF(S11=2,"Media",IF(S11=1,"Baja",IF(S11=0,"-")))),"-")</f>
        <v>-</v>
      </c>
      <c r="O4" s="87" t="s">
        <v>27</v>
      </c>
      <c r="P4" s="91" t="s">
        <v>539</v>
      </c>
      <c r="Q4" s="91" t="str">
        <f>IF(F4="Alta",3,IF(F4="Media",2,IF(F4="Baja",1,IF(F4="",""))))</f>
        <v/>
      </c>
      <c r="T4" s="104"/>
      <c r="U4" s="104"/>
    </row>
    <row r="5" spans="1:22" ht="27" customHeight="1">
      <c r="A5" s="1104"/>
      <c r="B5" s="1105"/>
      <c r="C5" s="599" t="s">
        <v>372</v>
      </c>
      <c r="D5" s="354"/>
      <c r="E5" s="355"/>
      <c r="F5" s="356"/>
      <c r="G5" s="357" t="str">
        <f t="shared" ref="G5:G19" si="0">IF(D5="", "", IF(OR(D5=0, D5="No publicado"), "No", "Sí"))</f>
        <v/>
      </c>
      <c r="H5" s="358"/>
      <c r="J5" s="595" t="s">
        <v>379</v>
      </c>
      <c r="K5" s="377">
        <f>ROUND(COUNTIF(G12:G12,"Sí")/1,2)</f>
        <v>0</v>
      </c>
      <c r="L5" s="377">
        <f>ROUND(COUNTIF(H12:H12,"Sí")/1,2)</f>
        <v>0</v>
      </c>
      <c r="M5" s="378" t="str">
        <f>IFERROR(IF(S12=3,"Alta",IF(S12=2,"Media",IF(S12=1,"Baja",IF(S12=0,"-")))),"-")</f>
        <v>-</v>
      </c>
      <c r="P5" s="91" t="s">
        <v>538</v>
      </c>
      <c r="Q5" s="91" t="str">
        <f t="shared" ref="Q5:Q19" si="1">IF(F5="Alta",3,IF(F5="Media",2,IF(F5="Baja",1,IF(F5="",""))))</f>
        <v/>
      </c>
      <c r="T5" s="106"/>
      <c r="U5" s="106"/>
      <c r="V5" s="106"/>
    </row>
    <row r="6" spans="1:22" ht="27" customHeight="1">
      <c r="A6" s="1104"/>
      <c r="B6" s="1105"/>
      <c r="C6" s="599" t="s">
        <v>373</v>
      </c>
      <c r="D6" s="354"/>
      <c r="E6" s="355"/>
      <c r="F6" s="356"/>
      <c r="G6" s="357" t="str">
        <f t="shared" si="0"/>
        <v/>
      </c>
      <c r="H6" s="358"/>
      <c r="J6" s="595" t="s">
        <v>381</v>
      </c>
      <c r="K6" s="379">
        <f>ROUND(COUNTIF(G13:G15,"Sí")/3,2)</f>
        <v>0</v>
      </c>
      <c r="L6" s="379">
        <f>ROUND(COUNTIF(H13:H15,"Sí")/3,2)</f>
        <v>0</v>
      </c>
      <c r="M6" s="378" t="str">
        <f>IFERROR(IF(S15=3,"Alta",IF(S15=2,"Media",IF(S15=1,"Baja",IF(S15=0,"-")))),"-")</f>
        <v>-</v>
      </c>
      <c r="Q6" s="91" t="str">
        <f t="shared" si="1"/>
        <v/>
      </c>
      <c r="T6" s="104"/>
      <c r="U6" s="104"/>
      <c r="V6" s="104"/>
    </row>
    <row r="7" spans="1:22" ht="27" customHeight="1">
      <c r="A7" s="1104"/>
      <c r="B7" s="1105"/>
      <c r="C7" s="599" t="s">
        <v>374</v>
      </c>
      <c r="D7" s="354"/>
      <c r="E7" s="355"/>
      <c r="F7" s="356"/>
      <c r="G7" s="357" t="str">
        <f t="shared" si="0"/>
        <v/>
      </c>
      <c r="H7" s="358"/>
      <c r="J7" s="653" t="s">
        <v>369</v>
      </c>
      <c r="K7" s="379">
        <f>ROUND(COUNTIF(G16:G17,"Sí")/2,2)</f>
        <v>0</v>
      </c>
      <c r="L7" s="379">
        <f>ROUND(COUNTIF(H16:H17,"Sí")/2,2)</f>
        <v>0</v>
      </c>
      <c r="M7" s="380" t="str">
        <f>IFERROR(IF(S17=3,"Alta",IF(S17=2,"Media",IF(S17=1,"Baja",IF(S17=0,"-")))),"-")</f>
        <v>-</v>
      </c>
      <c r="Q7" s="91" t="str">
        <f t="shared" si="1"/>
        <v/>
      </c>
      <c r="T7" s="104"/>
      <c r="U7" s="104"/>
      <c r="V7" s="104"/>
    </row>
    <row r="8" spans="1:22" ht="27" customHeight="1">
      <c r="A8" s="1104"/>
      <c r="B8" s="1105"/>
      <c r="C8" s="599" t="s">
        <v>375</v>
      </c>
      <c r="D8" s="354"/>
      <c r="E8" s="355"/>
      <c r="F8" s="356"/>
      <c r="G8" s="357" t="str">
        <f t="shared" si="0"/>
        <v/>
      </c>
      <c r="H8" s="358"/>
      <c r="J8" s="653" t="s">
        <v>370</v>
      </c>
      <c r="K8" s="379">
        <f>ROUND(COUNTIF(G18:G19,"Sí")/2,2)</f>
        <v>0</v>
      </c>
      <c r="L8" s="379">
        <f>ROUND(COUNTIF(H18:H19,"Sí")/2,2)</f>
        <v>0</v>
      </c>
      <c r="M8" s="380" t="str">
        <f>IFERROR(IF(S19=3,"Alta",IF(S19=2,"Media",IF(S19=1,"Baja",IF(S19=0,"-")))),"-")</f>
        <v>-</v>
      </c>
      <c r="Q8" s="91" t="str">
        <f t="shared" si="1"/>
        <v/>
      </c>
      <c r="T8" s="104"/>
      <c r="U8" s="104"/>
      <c r="V8" s="104"/>
    </row>
    <row r="9" spans="1:22" ht="27" customHeight="1">
      <c r="A9" s="1104"/>
      <c r="B9" s="1105"/>
      <c r="C9" s="599" t="s">
        <v>376</v>
      </c>
      <c r="D9" s="354"/>
      <c r="E9" s="355"/>
      <c r="F9" s="356"/>
      <c r="G9" s="357" t="str">
        <f t="shared" si="0"/>
        <v/>
      </c>
      <c r="H9" s="358"/>
      <c r="Q9" s="91" t="str">
        <f t="shared" si="1"/>
        <v/>
      </c>
      <c r="T9" s="106"/>
      <c r="U9" s="106"/>
      <c r="V9" s="106"/>
    </row>
    <row r="10" spans="1:22" ht="27" customHeight="1">
      <c r="A10" s="1104"/>
      <c r="B10" s="1105"/>
      <c r="C10" s="599" t="s">
        <v>377</v>
      </c>
      <c r="D10" s="354"/>
      <c r="E10" s="355"/>
      <c r="F10" s="356"/>
      <c r="G10" s="357" t="str">
        <f t="shared" si="0"/>
        <v/>
      </c>
      <c r="H10" s="358"/>
      <c r="Q10" s="91" t="str">
        <f t="shared" si="1"/>
        <v/>
      </c>
      <c r="T10" s="106"/>
      <c r="U10" s="106"/>
      <c r="V10" s="106"/>
    </row>
    <row r="11" spans="1:22" ht="27" customHeight="1" thickBot="1">
      <c r="A11" s="1100"/>
      <c r="B11" s="1101"/>
      <c r="C11" s="601" t="s">
        <v>378</v>
      </c>
      <c r="D11" s="343"/>
      <c r="E11" s="375"/>
      <c r="F11" s="376"/>
      <c r="G11" s="344" t="str">
        <f t="shared" si="0"/>
        <v/>
      </c>
      <c r="H11" s="345"/>
      <c r="Q11" s="91" t="str">
        <f t="shared" si="1"/>
        <v/>
      </c>
      <c r="R11" s="87">
        <f>SUM(Q4:Q11)/(0.001+COUNT(Q4:Q11))</f>
        <v>0</v>
      </c>
      <c r="S11" s="87">
        <f>ROUND(R11,0)</f>
        <v>0</v>
      </c>
      <c r="T11" s="104"/>
      <c r="U11" s="104"/>
      <c r="V11" s="104"/>
    </row>
    <row r="12" spans="1:22" ht="27" customHeight="1" thickBot="1">
      <c r="A12" s="1146" t="s">
        <v>379</v>
      </c>
      <c r="B12" s="1147"/>
      <c r="C12" s="681" t="s">
        <v>380</v>
      </c>
      <c r="D12" s="389"/>
      <c r="E12" s="390"/>
      <c r="F12" s="391"/>
      <c r="G12" s="392" t="str">
        <f t="shared" si="0"/>
        <v/>
      </c>
      <c r="H12" s="393"/>
      <c r="Q12" s="91" t="str">
        <f t="shared" si="1"/>
        <v/>
      </c>
      <c r="R12" s="87">
        <f>SUM(Q12)/(0.001+COUNT(Q12))</f>
        <v>0</v>
      </c>
      <c r="S12" s="87">
        <f>ROUND(R12,0)</f>
        <v>0</v>
      </c>
      <c r="T12" s="104"/>
      <c r="U12" s="104"/>
      <c r="V12" s="104"/>
    </row>
    <row r="13" spans="1:22" ht="27" customHeight="1">
      <c r="A13" s="1108" t="s">
        <v>381</v>
      </c>
      <c r="B13" s="1109"/>
      <c r="C13" s="496" t="s">
        <v>372</v>
      </c>
      <c r="D13" s="370"/>
      <c r="E13" s="394"/>
      <c r="F13" s="372"/>
      <c r="G13" s="395" t="str">
        <f t="shared" si="0"/>
        <v/>
      </c>
      <c r="H13" s="374"/>
      <c r="Q13" s="91" t="str">
        <f t="shared" si="1"/>
        <v/>
      </c>
      <c r="T13" s="106"/>
      <c r="U13" s="106"/>
      <c r="V13" s="106"/>
    </row>
    <row r="14" spans="1:22" ht="27" customHeight="1">
      <c r="A14" s="1104"/>
      <c r="B14" s="1105"/>
      <c r="C14" s="599" t="s">
        <v>373</v>
      </c>
      <c r="D14" s="354"/>
      <c r="E14" s="355"/>
      <c r="F14" s="356"/>
      <c r="G14" s="357" t="str">
        <f t="shared" si="0"/>
        <v/>
      </c>
      <c r="H14" s="358"/>
      <c r="Q14" s="91" t="str">
        <f t="shared" si="1"/>
        <v/>
      </c>
      <c r="T14" s="104"/>
      <c r="U14" s="104"/>
      <c r="V14" s="104"/>
    </row>
    <row r="15" spans="1:22" ht="27" customHeight="1" thickBot="1">
      <c r="A15" s="1100"/>
      <c r="B15" s="1101"/>
      <c r="C15" s="601" t="s">
        <v>375</v>
      </c>
      <c r="D15" s="396"/>
      <c r="E15" s="397"/>
      <c r="F15" s="376"/>
      <c r="G15" s="398" t="str">
        <f t="shared" si="0"/>
        <v/>
      </c>
      <c r="H15" s="345"/>
      <c r="Q15" s="91" t="str">
        <f t="shared" si="1"/>
        <v/>
      </c>
      <c r="R15" s="87">
        <f>SUM(Q13:Q15)/(0.001+COUNT(Q13:Q15))</f>
        <v>0</v>
      </c>
      <c r="S15" s="87">
        <f>ROUND(R15,0)</f>
        <v>0</v>
      </c>
      <c r="T15" s="106"/>
      <c r="U15" s="106"/>
      <c r="V15" s="106"/>
    </row>
    <row r="16" spans="1:22" ht="27" customHeight="1">
      <c r="A16" s="1102" t="s">
        <v>369</v>
      </c>
      <c r="B16" s="1103"/>
      <c r="C16" s="598" t="s">
        <v>373</v>
      </c>
      <c r="D16" s="349"/>
      <c r="E16" s="350"/>
      <c r="F16" s="351"/>
      <c r="G16" s="352" t="str">
        <f t="shared" si="0"/>
        <v/>
      </c>
      <c r="H16" s="353"/>
      <c r="Q16" s="91" t="str">
        <f t="shared" si="1"/>
        <v/>
      </c>
    </row>
    <row r="17" spans="1:19" ht="27" customHeight="1" thickBot="1">
      <c r="A17" s="1106"/>
      <c r="B17" s="1107"/>
      <c r="C17" s="600" t="s">
        <v>377</v>
      </c>
      <c r="D17" s="365"/>
      <c r="E17" s="366"/>
      <c r="F17" s="367"/>
      <c r="G17" s="368" t="str">
        <f t="shared" si="0"/>
        <v/>
      </c>
      <c r="H17" s="369"/>
      <c r="Q17" s="91" t="str">
        <f t="shared" si="1"/>
        <v/>
      </c>
      <c r="R17" s="87">
        <f>SUM(Q16:Q17)/(0.001+COUNT(Q16:Q17))</f>
        <v>0</v>
      </c>
      <c r="S17" s="87">
        <f>ROUND(R17,0)</f>
        <v>0</v>
      </c>
    </row>
    <row r="18" spans="1:19" ht="27" customHeight="1">
      <c r="A18" s="1108" t="s">
        <v>370</v>
      </c>
      <c r="B18" s="1109"/>
      <c r="C18" s="496" t="s">
        <v>382</v>
      </c>
      <c r="D18" s="370"/>
      <c r="E18" s="394"/>
      <c r="F18" s="372"/>
      <c r="G18" s="395" t="str">
        <f t="shared" si="0"/>
        <v/>
      </c>
      <c r="H18" s="374"/>
      <c r="Q18" s="91" t="str">
        <f t="shared" si="1"/>
        <v/>
      </c>
    </row>
    <row r="19" spans="1:19" ht="27" customHeight="1" thickBot="1">
      <c r="A19" s="1106"/>
      <c r="B19" s="1107"/>
      <c r="C19" s="600" t="s">
        <v>383</v>
      </c>
      <c r="D19" s="365"/>
      <c r="E19" s="366"/>
      <c r="F19" s="367"/>
      <c r="G19" s="368" t="str">
        <f t="shared" si="0"/>
        <v/>
      </c>
      <c r="H19" s="369"/>
      <c r="Q19" s="91" t="str">
        <f t="shared" si="1"/>
        <v/>
      </c>
      <c r="R19" s="87">
        <f>SUM(Q18:Q19)/(0.001+COUNT(Q18:Q19))</f>
        <v>0</v>
      </c>
      <c r="S19" s="87">
        <f>ROUND(R19,0)</f>
        <v>0</v>
      </c>
    </row>
    <row r="20" spans="1:19" ht="78.599999999999994" customHeight="1" thickBot="1">
      <c r="A20" s="1110" t="s">
        <v>609</v>
      </c>
      <c r="B20" s="1111"/>
      <c r="C20" s="1111"/>
      <c r="D20" s="1099" t="s">
        <v>610</v>
      </c>
      <c r="E20" s="1099"/>
      <c r="F20" s="340" t="str">
        <f>IFERROR(IF(S20=3,"Alta",IF(S20=2,"Media",IF(S20=1,"Baja",IF(S20=0,"-")))),0)</f>
        <v>-</v>
      </c>
      <c r="G20" s="341">
        <f>ROUND(COUNTIF(G4:G19,"Sí")/16,2)</f>
        <v>0</v>
      </c>
      <c r="H20" s="342">
        <f>ROUND(COUNTIF(H4:H19,"Sí")/16,2)</f>
        <v>0</v>
      </c>
      <c r="R20" s="87">
        <f>AVERAGE(R4:R19)</f>
        <v>0</v>
      </c>
      <c r="S20" s="87">
        <f>ROUND(R20,0)</f>
        <v>0</v>
      </c>
    </row>
    <row r="21" spans="1:19" ht="9.75" customHeight="1"/>
  </sheetData>
  <sheetProtection algorithmName="SHA-512" hashValue="ZhjZr5Gf6bbpQZ1HaWXT5XULOJxkLjIVjhtH2k7zplGUbZreW9Ku8sexb4R+hqS2BBeh2yrne4M/v1EYFXooPA==" saltValue="No4t4PhnDhSMkcbWr7TUug==" spinCount="100000" sheet="1" objects="1" scenarios="1"/>
  <mergeCells count="13">
    <mergeCell ref="A1:H1"/>
    <mergeCell ref="T1:V1"/>
    <mergeCell ref="B2:C2"/>
    <mergeCell ref="G2:H2"/>
    <mergeCell ref="J2:M2"/>
    <mergeCell ref="A18:B19"/>
    <mergeCell ref="A20:C20"/>
    <mergeCell ref="D20:E20"/>
    <mergeCell ref="A3:B3"/>
    <mergeCell ref="A4:B11"/>
    <mergeCell ref="A12:B12"/>
    <mergeCell ref="A13:B15"/>
    <mergeCell ref="A16:B17"/>
  </mergeCells>
  <conditionalFormatting sqref="D4:F19 H4:H19">
    <cfRule type="expression" dxfId="32" priority="5">
      <formula>ISBLANK(D4)</formula>
    </cfRule>
  </conditionalFormatting>
  <conditionalFormatting sqref="F4:F19">
    <cfRule type="containsText" dxfId="31" priority="2" operator="containsText" text="Low">
      <formula>NOT(ISERROR(SEARCH("Low",F4)))</formula>
    </cfRule>
    <cfRule type="containsText" dxfId="30" priority="3" operator="containsText" text="Medium">
      <formula>NOT(ISERROR(SEARCH("Medium",F4)))</formula>
    </cfRule>
    <cfRule type="containsText" dxfId="29" priority="4" operator="containsText" text="High">
      <formula>NOT(ISERROR(SEARCH("High",F4)))</formula>
    </cfRule>
  </conditionalFormatting>
  <dataValidations count="21">
    <dataValidation type="date" allowBlank="1" showInputMessage="1" showErrorMessage="1" sqref="G2:I2" xr:uid="{00000000-0002-0000-1000-000000000000}">
      <formula1>43831</formula1>
      <formula2>47848</formula2>
    </dataValidation>
    <dataValidation type="list" allowBlank="1" showInputMessage="1" showErrorMessage="1" sqref="I4:I19" xr:uid="{00000000-0002-0000-1000-000004000000}">
      <formula1>$O$3:$O$5</formula1>
      <formula2>0</formula2>
    </dataValidation>
    <dataValidation allowBlank="1" showErrorMessage="1" sqref="E2" xr:uid="{26362E4A-0113-4627-A506-89FA03597F78}"/>
    <dataValidation allowBlank="1" showInputMessage="1" showErrorMessage="1" promptTitle="Ubicación de los datos:" prompt="Indique dónde se encontraron los datos, por ejemplo:_x000a_- URL en el caso de un sitio web_x000a_- Archivos de periódicos u otra publicación_x000a_Agregue comentarios adicionales aquí si es necesar" sqref="E4:E19" xr:uid="{F4D4683D-3D74-4F4B-9879-E42287C7238C}"/>
    <dataValidation type="list" allowBlank="1" showInputMessage="1" prompt="Aclarar si el diseño del proyecto consideró medidas de mitigación y/o adaptación al cambio climático, divulgando el diseño y demostrando cómo se incorporaron dichas medidas. Puede comprender, entre otras: el uso de fuentes de bajas emisiones." sqref="D10" xr:uid="{16A6F3F8-139F-4E6A-933D-7C09AD4E74E8}">
      <formula1>"No publicado"</formula1>
    </dataValidation>
    <dataValidation type="list" allowBlank="1" showInputMessage="1" prompt="Divulgue todas las exenciones y/o licencias obtenidas para el proyecto. (Por ejemplo, [Documento]). Esto puede estar relacionado con la planificación, el medio ambiente, la construcción y/o las operaciones._x000a_" sqref="D6" xr:uid="{7000C7BC-F290-4371-BD80-E3880595B392}">
      <formula1>"No publicado"</formula1>
    </dataValidation>
    <dataValidation type="list" allowBlank="1" showInputMessage="1" prompt="Divulgue los planes de desmantelamiento de los activos del proyecto [documento]._x000a_" sqref="D18" xr:uid="{3E0E7F56-4544-4429-B3A8-AF87F14E8427}">
      <formula1>"No publicado"</formula1>
    </dataValidation>
    <dataValidation type="list" allowBlank="1" showInputMessage="1" prompt="Proporcione detalles sobre las medidas adoptadas por el proyecto para proteger y mejorar la biodiversidad. Esto puede incluir: • evitar la ocupación de terrenos ecológicos • zonas de amortig. para terrenos ecológicos • soluciones basadas en la naturaleza " sqref="D15" xr:uid="{15DD2FA9-5792-4037-849A-7983584ECAB5}">
      <formula1>"No publicado"</formula1>
    </dataValidation>
    <dataValidation type="list" allowBlank="1" showInputMessage="1" prompt="Divulgue las certificaciones ambientales y/o climáticas emitidas para contratistas y subcontratistas, como la ISO 14001 para la gestión ambiental (por ejemplo, [Documento])._x000a_" sqref="D12" xr:uid="{98607443-D5E6-4492-BC7D-C54CBFFBFDDD}">
      <formula1>"No publicado"</formula1>
    </dataValidation>
    <dataValidation type="list" allowBlank="1" showInputMessage="1" prompt="Divulgue las previsiones de emisiones de gases de efecto invernadero relacionadas con el proyecto, indicando el cálculo, la metodología aplicada y dónde se puede encontrar dicho cálculo." sqref="D11" xr:uid="{67644F62-055F-4F2A-959D-CC7256402DF2}">
      <formula1>"No publicado"</formula1>
    </dataValidation>
    <dataValidation type="list" allowBlank="1" showInputMessage="1" prompt="Aclarar si el diseño del proyecto consideró medidas de mitigación y/o adaptación al cambio climático y explicar cómo se incorporan dichas medidas. Esto puede comprender, lo siguiente: el uso de fuentes de bajas emisiones." sqref="D17" xr:uid="{D43031B8-BCB4-43AE-975D-44D0A1AE4BEC}">
      <formula1>"No publicado"</formula1>
    </dataValidation>
    <dataValidation type="list" allowBlank="1" showInputMessage="1" prompt="Aclare el tipo de riesgos climáticos y de desastre a los que está expuesto el proyecto (por ejemplo, [documento o texto libre para enumerar y explicar los riesgos]). Esto suele formar parte de los documentos de evaluación._x000a_" sqref="D9" xr:uid="{E767D4C8-5B3A-4423-8E43-7372587154B4}">
      <formula1>"No publicado"</formula1>
    </dataValidation>
    <dataValidation type="list" allowBlank="1" showInputMessage="1" prompt="Proporcionar detalles sobre medidas adoptadas por el proy. para proteger y mejorar la biodiversidad. Esto puede comprender, lo siguiente: •evitar la ocupación ecológica •zonas de amortiguación para terrenos ecológicos •soluciones basadas en la naturaleza" sqref="D8" xr:uid="{B33C4835-6A4A-4E12-A912-28B961ECF4C3}">
      <formula1>"No publicado"</formula1>
    </dataValidation>
    <dataValidation type="list" allowBlank="1" showInputMessage="1" prompt="Identifique si el proyecto se ubica en un área protegida. Utilice la ubicación/coordenadas del proyecto en la base de datos mundial de áreas protegidas (WDPA) para divulgar la información._x000a_" sqref="D7" xr:uid="{371ED64A-EE9A-4B32-8C4C-BEBA3BE3A63B}">
      <formula1>"No publicado"</formula1>
    </dataValidation>
    <dataValidation type="list" allowBlank="1" showInputMessage="1" prompt="Divulgue todas las exenciones y/o amnistías obtenidas para el proyecto. (Por ejemplo, [Documento]). Esto puede estar relacionado con la planificación, el medio ambiente, la construcción y/o las operaciones._x000a_" sqref="D16 D14" xr:uid="{ADD05BA8-2ECF-4128-947E-7F6FA74DB44F}">
      <formula1>"No publicado"</formula1>
    </dataValidation>
    <dataValidation type="list" allowBlank="1" showInputMessage="1" prompt="Divulgue las medidas adoptadas por el proyecto para mitigar y/o remediar el impacto ambiental (por ejemplo, [justificación/explicación en texto libre de las medidas adoptadas] y documentación)._x000a_" sqref="D13 D5" xr:uid="{57021320-AD7B-441D-A35F-D09554F77B6B}">
      <formula1>"No publicado"</formula1>
    </dataValidation>
    <dataValidation type="list" allowBlank="1" showInputMessage="1" prompt="Indique la categoría que refleje la magnitud del impacto ambiental. Considere las siguientes categorías para calificar el proyecto: A, B, C, etc. Consulte el diccionario de datos para obtener descripciones detalladas." sqref="D4" xr:uid="{C111BDDC-62E2-49FA-B488-34DADB0145FE}">
      <formula1>"No publicado"</formula1>
    </dataValidation>
    <dataValidation type="list" allowBlank="1" showInputMessage="1" prompt="Divulgue los costos de desmantelamiento previstos para los activos del proyecto [valor, moneda]._x000a_" sqref="D19" xr:uid="{C5B72271-3C76-425B-894F-F16713F64952}">
      <formula1>"No publicado"</formula1>
    </dataValidation>
    <dataValidation type="list" allowBlank="1" showInputMessage="1" showErrorMessage="1" sqref="H4:H19" xr:uid="{F35A1CC9-F2FC-4AEA-A144-6BA3BD8F2F2C}">
      <formula1>$O$3:$O$5</formula1>
    </dataValidation>
    <dataValidation type="list" allowBlank="1" showInputMessage="1" showErrorMessage="1" sqref="G5:G15" xr:uid="{99AA9267-583A-40D4-B567-2F093C7DAE02}">
      <formula1>$O$6:$O$11</formula1>
    </dataValidation>
    <dataValidation type="list" allowBlank="1" showInputMessage="1" showErrorMessage="1" promptTitle="Facilidad de acceso:" prompt="«Alta» significa disponible en línea y descargable en formato legible por máquina._x000a_«Media» significa disponible en línea, pero no legible por máquina._x000a_«Baja» significa no disponible en línea, pero divulgado a través de otros medios." sqref="F4:F19" xr:uid="{03483A34-C354-4C96-8694-9E52C49E82B5}">
      <formula1>$P$3:$P$5</formula1>
    </dataValidation>
  </dataValidations>
  <pageMargins left="0.7" right="0.7" top="0.75" bottom="0.75" header="0.511811023622047" footer="0.511811023622047"/>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38"/>
  <sheetViews>
    <sheetView zoomScale="85" zoomScaleNormal="85" workbookViewId="0">
      <pane xSplit="3" ySplit="3" topLeftCell="D4" activePane="bottomRight" state="frozen"/>
      <selection pane="topRight" activeCell="D1" sqref="D1"/>
      <selection pane="bottomLeft" activeCell="A4" sqref="A4"/>
      <selection pane="bottomRight" sqref="A1:H1"/>
    </sheetView>
  </sheetViews>
  <sheetFormatPr baseColWidth="10" defaultColWidth="10.796875" defaultRowHeight="14.4"/>
  <cols>
    <col min="1" max="1" width="15.09765625" style="87" customWidth="1"/>
    <col min="2" max="2" width="10.296875" style="87" customWidth="1"/>
    <col min="3" max="3" width="44.796875" style="90" customWidth="1"/>
    <col min="4" max="5" width="29.19921875" style="91" customWidth="1"/>
    <col min="6" max="6" width="15.19921875" style="91" customWidth="1"/>
    <col min="7" max="7" width="9.796875" style="91" customWidth="1"/>
    <col min="8" max="8" width="9.09765625" style="91" customWidth="1"/>
    <col min="9" max="9" width="2.09765625" style="87" customWidth="1"/>
    <col min="10" max="10" width="23.8984375" style="91" customWidth="1"/>
    <col min="11" max="12" width="8" style="91" customWidth="1"/>
    <col min="13" max="13" width="13.296875" style="91" customWidth="1"/>
    <col min="14" max="14" width="3.19921875" style="87" customWidth="1"/>
    <col min="15" max="16" width="10.796875" style="87" hidden="1" customWidth="1"/>
    <col min="17" max="17" width="14.796875" style="91" hidden="1" customWidth="1"/>
    <col min="18" max="18" width="16.69921875" style="87" hidden="1" customWidth="1"/>
    <col min="19" max="19" width="10.796875" style="87" hidden="1" customWidth="1"/>
    <col min="20" max="20" width="106.19921875" style="87" customWidth="1"/>
    <col min="21" max="29" width="3.19921875" style="87" customWidth="1"/>
    <col min="30" max="16384" width="10.796875" style="87"/>
  </cols>
  <sheetData>
    <row r="1" spans="1:22" ht="32.4" customHeight="1" thickBot="1">
      <c r="A1" s="797" t="s">
        <v>803</v>
      </c>
      <c r="B1" s="797"/>
      <c r="C1" s="797"/>
      <c r="D1" s="797"/>
      <c r="E1" s="797"/>
      <c r="F1" s="797"/>
      <c r="G1" s="797"/>
      <c r="H1" s="797"/>
      <c r="J1" s="1"/>
      <c r="K1" s="1"/>
      <c r="L1" s="1"/>
      <c r="M1" s="1"/>
      <c r="Q1" s="87"/>
      <c r="T1" s="963" t="s">
        <v>29</v>
      </c>
      <c r="U1" s="963"/>
      <c r="V1" s="963"/>
    </row>
    <row r="2" spans="1:22" ht="28.5" customHeight="1">
      <c r="A2" s="589" t="s">
        <v>418</v>
      </c>
      <c r="B2" s="1113"/>
      <c r="C2" s="1113"/>
      <c r="D2" s="591" t="s">
        <v>419</v>
      </c>
      <c r="E2" s="590"/>
      <c r="F2" s="591" t="s">
        <v>420</v>
      </c>
      <c r="G2" s="1114"/>
      <c r="H2" s="1115"/>
      <c r="J2" s="1116" t="s">
        <v>804</v>
      </c>
      <c r="K2" s="1117"/>
      <c r="L2" s="1117"/>
      <c r="M2" s="1118"/>
      <c r="P2" s="95" t="s">
        <v>32</v>
      </c>
      <c r="Q2" s="95" t="s">
        <v>25</v>
      </c>
      <c r="R2" s="96" t="s">
        <v>33</v>
      </c>
      <c r="S2" s="95" t="s">
        <v>34</v>
      </c>
    </row>
    <row r="3" spans="1:22" ht="45.6" customHeight="1">
      <c r="A3" s="1119" t="s">
        <v>195</v>
      </c>
      <c r="B3" s="1120"/>
      <c r="C3" s="592" t="s">
        <v>805</v>
      </c>
      <c r="D3" s="593" t="s">
        <v>219</v>
      </c>
      <c r="E3" s="593" t="s">
        <v>220</v>
      </c>
      <c r="F3" s="593" t="s">
        <v>221</v>
      </c>
      <c r="G3" s="593" t="s">
        <v>13</v>
      </c>
      <c r="H3" s="594" t="s">
        <v>14</v>
      </c>
      <c r="J3" s="595" t="s">
        <v>195</v>
      </c>
      <c r="K3" s="593" t="s">
        <v>138</v>
      </c>
      <c r="L3" s="593" t="s">
        <v>139</v>
      </c>
      <c r="M3" s="594" t="s">
        <v>615</v>
      </c>
      <c r="O3" s="87" t="s">
        <v>443</v>
      </c>
      <c r="P3" s="91" t="s">
        <v>540</v>
      </c>
    </row>
    <row r="4" spans="1:22" ht="28.5" customHeight="1">
      <c r="A4" s="1104" t="s">
        <v>384</v>
      </c>
      <c r="B4" s="1105"/>
      <c r="C4" s="599" t="s">
        <v>385</v>
      </c>
      <c r="D4" s="354"/>
      <c r="E4" s="602"/>
      <c r="F4" s="356"/>
      <c r="G4" s="357" t="str">
        <f>IF(D4="", "", IF(OR(D4=0, D4="No publicado"), "No", "Sí"))</f>
        <v/>
      </c>
      <c r="H4" s="358"/>
      <c r="J4" s="595" t="s">
        <v>339</v>
      </c>
      <c r="K4" s="377">
        <f>ROUND(COUNTIF(G4:G9,"Sí")/6,2)</f>
        <v>0</v>
      </c>
      <c r="L4" s="377">
        <f>ROUND(COUNTIF(H4:H9,"Sí")/6,2)</f>
        <v>0</v>
      </c>
      <c r="M4" s="378" t="str">
        <f>IFERROR(IF(S9=3,"Alta",IF(S9=2,"Media",IF(S9=1,"Baja",IF(S9=0,"-")))),"-")</f>
        <v>-</v>
      </c>
      <c r="O4" s="87" t="s">
        <v>27</v>
      </c>
      <c r="P4" s="91" t="s">
        <v>539</v>
      </c>
      <c r="Q4" s="91" t="str">
        <f>IF(F4="Alta",3,IF(F4="Media",2,IF(F4="Baja",1,IF(F4="",""))))</f>
        <v/>
      </c>
      <c r="T4" s="104"/>
      <c r="U4" s="104"/>
    </row>
    <row r="5" spans="1:22" ht="28.5" customHeight="1">
      <c r="A5" s="1104"/>
      <c r="B5" s="1105"/>
      <c r="C5" s="599" t="s">
        <v>386</v>
      </c>
      <c r="D5" s="354"/>
      <c r="E5" s="355"/>
      <c r="F5" s="356"/>
      <c r="G5" s="357" t="str">
        <f t="shared" ref="G5:G36" si="0">IF(D5="", "", IF(OR(D5=0, D5="No publicado"), "No", "Sí"))</f>
        <v/>
      </c>
      <c r="H5" s="358"/>
      <c r="J5" s="595" t="s">
        <v>361</v>
      </c>
      <c r="K5" s="377">
        <f>ROUND(COUNTIF(G10:G22,"Sí")/13,2)</f>
        <v>0</v>
      </c>
      <c r="L5" s="377">
        <f>ROUND(COUNTIF(H10:H22,"Sí")/13,2)</f>
        <v>0</v>
      </c>
      <c r="M5" s="378" t="str">
        <f>IFERROR(IF(S22=3,"Alta",IF(S22=2,"Media",IF(S22=1,"Baja",IF(S22=0,"-")))),"-")</f>
        <v>-</v>
      </c>
      <c r="P5" s="91" t="s">
        <v>538</v>
      </c>
      <c r="Q5" s="91" t="str">
        <f t="shared" ref="Q5:Q36" si="1">IF(F5="Alta",3,IF(F5="Media",2,IF(F5="Baja",1,IF(F5="",""))))</f>
        <v/>
      </c>
      <c r="T5" s="106"/>
      <c r="U5" s="106"/>
      <c r="V5" s="106"/>
    </row>
    <row r="6" spans="1:22" ht="28.5" customHeight="1">
      <c r="A6" s="1104"/>
      <c r="B6" s="1105"/>
      <c r="C6" s="599" t="s">
        <v>387</v>
      </c>
      <c r="D6" s="354"/>
      <c r="E6" s="355"/>
      <c r="F6" s="356"/>
      <c r="G6" s="357" t="str">
        <f t="shared" si="0"/>
        <v/>
      </c>
      <c r="H6" s="358"/>
      <c r="J6" s="595" t="s">
        <v>348</v>
      </c>
      <c r="K6" s="379">
        <f>ROUND(COUNTIF(G23:G29,"Sí")/7,2)</f>
        <v>0</v>
      </c>
      <c r="L6" s="379">
        <f>ROUND(COUNTIF(H23:H29,"Sí")/7,2)</f>
        <v>0</v>
      </c>
      <c r="M6" s="378" t="str">
        <f>IFERROR(IF(S29=3,"Alta",IF(S29=2,"Media",IF(S29=1,"Baja",IF(S29=0,"-")))),"-")</f>
        <v>-</v>
      </c>
      <c r="Q6" s="91" t="str">
        <f t="shared" si="1"/>
        <v/>
      </c>
      <c r="T6" s="104"/>
      <c r="U6" s="104"/>
      <c r="V6" s="104"/>
    </row>
    <row r="7" spans="1:22" ht="28.5" customHeight="1">
      <c r="A7" s="1104"/>
      <c r="B7" s="1105"/>
      <c r="C7" s="599" t="s">
        <v>388</v>
      </c>
      <c r="D7" s="354"/>
      <c r="E7" s="355"/>
      <c r="F7" s="356"/>
      <c r="G7" s="357" t="str">
        <f t="shared" si="0"/>
        <v/>
      </c>
      <c r="H7" s="358"/>
      <c r="J7" s="653" t="s">
        <v>369</v>
      </c>
      <c r="K7" s="379">
        <f>ROUND(COUNTIF(G30:G31,"Sí")/2,2)</f>
        <v>0</v>
      </c>
      <c r="L7" s="379">
        <f>ROUND(COUNTIF(H30:H31,"Sí")/2,2)</f>
        <v>0</v>
      </c>
      <c r="M7" s="380" t="str">
        <f>IFERROR(IF(S31=3,"Alta",IF(S31=2,"Media",IF(S31=1,"Baja",IF(S31=0,"-")))),"-")</f>
        <v>-</v>
      </c>
      <c r="Q7" s="91" t="str">
        <f t="shared" si="1"/>
        <v/>
      </c>
      <c r="T7" s="104"/>
      <c r="U7" s="104"/>
      <c r="V7" s="104"/>
    </row>
    <row r="8" spans="1:22" ht="28.5" customHeight="1">
      <c r="A8" s="1104"/>
      <c r="B8" s="1105"/>
      <c r="C8" s="599" t="s">
        <v>389</v>
      </c>
      <c r="D8" s="354"/>
      <c r="E8" s="355"/>
      <c r="F8" s="356"/>
      <c r="G8" s="357" t="str">
        <f t="shared" si="0"/>
        <v/>
      </c>
      <c r="H8" s="358"/>
      <c r="J8" s="653" t="s">
        <v>410</v>
      </c>
      <c r="K8" s="379">
        <f>ROUND(COUNTIF(G32:G36,"Sí")/5,2)</f>
        <v>0</v>
      </c>
      <c r="L8" s="379">
        <f>ROUND(COUNTIF(H32:H36,"Sí")/5,2)</f>
        <v>0</v>
      </c>
      <c r="M8" s="380" t="str">
        <f>IFERROR(IF(S36=3,"Alta",IF(S36=2,"Media",IF(S36=1,"Baja",IF(S36=0,"-")))),"-")</f>
        <v>-</v>
      </c>
      <c r="Q8" s="91" t="str">
        <f t="shared" si="1"/>
        <v/>
      </c>
      <c r="T8" s="106"/>
      <c r="U8" s="106"/>
      <c r="V8" s="106"/>
    </row>
    <row r="9" spans="1:22" ht="28.5" customHeight="1" thickBot="1">
      <c r="A9" s="1100"/>
      <c r="B9" s="1101"/>
      <c r="C9" s="601" t="s">
        <v>390</v>
      </c>
      <c r="D9" s="343"/>
      <c r="E9" s="375"/>
      <c r="F9" s="376"/>
      <c r="G9" s="344" t="str">
        <f t="shared" si="0"/>
        <v/>
      </c>
      <c r="H9" s="345"/>
      <c r="Q9" s="91" t="str">
        <f t="shared" si="1"/>
        <v/>
      </c>
      <c r="R9" s="87">
        <f>SUM(Q4:Q9)/(0.001+COUNT(Q4:Q9))</f>
        <v>0</v>
      </c>
      <c r="S9" s="87">
        <f>ROUND(R9,0)</f>
        <v>0</v>
      </c>
      <c r="T9" s="104"/>
      <c r="U9" s="104"/>
      <c r="V9" s="104"/>
    </row>
    <row r="10" spans="1:22" ht="28.5" customHeight="1">
      <c r="A10" s="1102" t="s">
        <v>391</v>
      </c>
      <c r="B10" s="1103"/>
      <c r="C10" s="598" t="s">
        <v>392</v>
      </c>
      <c r="D10" s="349"/>
      <c r="E10" s="604"/>
      <c r="F10" s="351"/>
      <c r="G10" s="352" t="str">
        <f t="shared" si="0"/>
        <v/>
      </c>
      <c r="H10" s="353"/>
      <c r="Q10" s="91" t="str">
        <f>IF(F10="Alta",3,IF(F10="Media",2,IF(F10="Baja",1,IF(F10="",""))))</f>
        <v/>
      </c>
      <c r="T10" s="104"/>
      <c r="U10" s="104"/>
      <c r="V10" s="104"/>
    </row>
    <row r="11" spans="1:22" ht="28.5" customHeight="1">
      <c r="A11" s="1104"/>
      <c r="B11" s="1105"/>
      <c r="C11" s="599" t="s">
        <v>393</v>
      </c>
      <c r="D11" s="354"/>
      <c r="E11" s="355"/>
      <c r="F11" s="356"/>
      <c r="G11" s="357" t="str">
        <f t="shared" si="0"/>
        <v/>
      </c>
      <c r="H11" s="358"/>
      <c r="Q11" s="91" t="str">
        <f t="shared" si="1"/>
        <v/>
      </c>
      <c r="T11" s="104"/>
      <c r="U11" s="104"/>
      <c r="V11" s="104"/>
    </row>
    <row r="12" spans="1:22" ht="28.5" customHeight="1">
      <c r="A12" s="1104"/>
      <c r="B12" s="1105"/>
      <c r="C12" s="599" t="s">
        <v>308</v>
      </c>
      <c r="D12" s="354"/>
      <c r="E12" s="355"/>
      <c r="F12" s="356"/>
      <c r="G12" s="357" t="str">
        <f t="shared" si="0"/>
        <v/>
      </c>
      <c r="H12" s="358"/>
      <c r="Q12" s="91" t="str">
        <f t="shared" si="1"/>
        <v/>
      </c>
      <c r="T12" s="104"/>
      <c r="U12" s="104"/>
      <c r="V12" s="104"/>
    </row>
    <row r="13" spans="1:22" ht="28.5" customHeight="1">
      <c r="A13" s="1104"/>
      <c r="B13" s="1105"/>
      <c r="C13" s="599" t="s">
        <v>394</v>
      </c>
      <c r="D13" s="354"/>
      <c r="E13" s="355"/>
      <c r="F13" s="356"/>
      <c r="G13" s="357" t="str">
        <f t="shared" si="0"/>
        <v/>
      </c>
      <c r="H13" s="358"/>
      <c r="Q13" s="91" t="str">
        <f t="shared" si="1"/>
        <v/>
      </c>
      <c r="T13" s="104"/>
      <c r="U13" s="104"/>
      <c r="V13" s="104"/>
    </row>
    <row r="14" spans="1:22" ht="28.5" customHeight="1">
      <c r="A14" s="1104"/>
      <c r="B14" s="1105"/>
      <c r="C14" s="599" t="s">
        <v>395</v>
      </c>
      <c r="D14" s="354"/>
      <c r="E14" s="355"/>
      <c r="F14" s="356"/>
      <c r="G14" s="357" t="str">
        <f t="shared" si="0"/>
        <v/>
      </c>
      <c r="H14" s="358"/>
      <c r="Q14" s="91" t="str">
        <f t="shared" si="1"/>
        <v/>
      </c>
      <c r="T14" s="104"/>
      <c r="U14" s="104"/>
      <c r="V14" s="104"/>
    </row>
    <row r="15" spans="1:22" ht="28.5" customHeight="1">
      <c r="A15" s="1104"/>
      <c r="B15" s="1105"/>
      <c r="C15" s="599" t="s">
        <v>396</v>
      </c>
      <c r="D15" s="354"/>
      <c r="E15" s="355"/>
      <c r="F15" s="356"/>
      <c r="G15" s="357" t="str">
        <f t="shared" si="0"/>
        <v/>
      </c>
      <c r="H15" s="358"/>
      <c r="Q15" s="91" t="str">
        <f t="shared" si="1"/>
        <v/>
      </c>
      <c r="T15" s="104"/>
      <c r="U15" s="104"/>
      <c r="V15" s="104"/>
    </row>
    <row r="16" spans="1:22" ht="28.5" customHeight="1">
      <c r="A16" s="1104"/>
      <c r="B16" s="1105"/>
      <c r="C16" s="599" t="s">
        <v>397</v>
      </c>
      <c r="D16" s="354"/>
      <c r="E16" s="355"/>
      <c r="F16" s="356"/>
      <c r="G16" s="357" t="str">
        <f t="shared" si="0"/>
        <v/>
      </c>
      <c r="H16" s="358"/>
      <c r="Q16" s="91" t="str">
        <f t="shared" si="1"/>
        <v/>
      </c>
      <c r="T16" s="104"/>
      <c r="U16" s="104"/>
      <c r="V16" s="104"/>
    </row>
    <row r="17" spans="1:22" ht="28.5" customHeight="1">
      <c r="A17" s="1104"/>
      <c r="B17" s="1105"/>
      <c r="C17" s="599" t="s">
        <v>398</v>
      </c>
      <c r="D17" s="354"/>
      <c r="E17" s="355"/>
      <c r="F17" s="356"/>
      <c r="G17" s="357" t="str">
        <f t="shared" si="0"/>
        <v/>
      </c>
      <c r="H17" s="358"/>
      <c r="Q17" s="91" t="str">
        <f t="shared" si="1"/>
        <v/>
      </c>
      <c r="T17" s="104"/>
      <c r="U17" s="104"/>
      <c r="V17" s="104"/>
    </row>
    <row r="18" spans="1:22" ht="28.5" customHeight="1">
      <c r="A18" s="1104"/>
      <c r="B18" s="1105"/>
      <c r="C18" s="599" t="s">
        <v>399</v>
      </c>
      <c r="D18" s="354"/>
      <c r="E18" s="355"/>
      <c r="F18" s="356"/>
      <c r="G18" s="357" t="str">
        <f t="shared" si="0"/>
        <v/>
      </c>
      <c r="H18" s="358"/>
      <c r="Q18" s="91" t="str">
        <f t="shared" si="1"/>
        <v/>
      </c>
      <c r="T18" s="104"/>
      <c r="U18" s="104"/>
      <c r="V18" s="104"/>
    </row>
    <row r="19" spans="1:22" ht="28.5" customHeight="1">
      <c r="A19" s="1104"/>
      <c r="B19" s="1105"/>
      <c r="C19" s="599" t="s">
        <v>400</v>
      </c>
      <c r="D19" s="354"/>
      <c r="E19" s="355"/>
      <c r="F19" s="356"/>
      <c r="G19" s="357" t="str">
        <f t="shared" si="0"/>
        <v/>
      </c>
      <c r="H19" s="358"/>
      <c r="Q19" s="91" t="str">
        <f t="shared" si="1"/>
        <v/>
      </c>
      <c r="T19" s="104"/>
      <c r="U19" s="104"/>
      <c r="V19" s="104"/>
    </row>
    <row r="20" spans="1:22" ht="28.5" customHeight="1">
      <c r="A20" s="1104"/>
      <c r="B20" s="1105"/>
      <c r="C20" s="599" t="s">
        <v>401</v>
      </c>
      <c r="D20" s="354"/>
      <c r="E20" s="355"/>
      <c r="F20" s="356"/>
      <c r="G20" s="357" t="str">
        <f t="shared" si="0"/>
        <v/>
      </c>
      <c r="H20" s="358"/>
      <c r="Q20" s="91" t="str">
        <f t="shared" si="1"/>
        <v/>
      </c>
      <c r="T20" s="104"/>
      <c r="U20" s="104"/>
      <c r="V20" s="104"/>
    </row>
    <row r="21" spans="1:22" ht="28.5" customHeight="1">
      <c r="A21" s="1104"/>
      <c r="B21" s="1105"/>
      <c r="C21" s="599" t="s">
        <v>402</v>
      </c>
      <c r="D21" s="354"/>
      <c r="E21" s="355"/>
      <c r="F21" s="356"/>
      <c r="G21" s="357" t="str">
        <f t="shared" si="0"/>
        <v/>
      </c>
      <c r="H21" s="358"/>
      <c r="Q21" s="91" t="str">
        <f t="shared" si="1"/>
        <v/>
      </c>
      <c r="T21" s="104"/>
      <c r="U21" s="104"/>
      <c r="V21" s="104"/>
    </row>
    <row r="22" spans="1:22" ht="28.5" customHeight="1" thickBot="1">
      <c r="A22" s="1106"/>
      <c r="B22" s="1107"/>
      <c r="C22" s="600" t="s">
        <v>343</v>
      </c>
      <c r="D22" s="365"/>
      <c r="E22" s="366"/>
      <c r="F22" s="367"/>
      <c r="G22" s="368" t="str">
        <f t="shared" si="0"/>
        <v/>
      </c>
      <c r="H22" s="369"/>
      <c r="Q22" s="91" t="str">
        <f t="shared" si="1"/>
        <v/>
      </c>
      <c r="R22" s="87">
        <f>SUM(Q10:Q22)/(0.001+COUNT(Q10:Q22))</f>
        <v>0</v>
      </c>
      <c r="S22" s="87">
        <f>ROUND(R22,0)</f>
        <v>0</v>
      </c>
      <c r="T22" s="104"/>
      <c r="U22" s="104"/>
      <c r="V22" s="104"/>
    </row>
    <row r="23" spans="1:22" ht="28.5" customHeight="1">
      <c r="A23" s="1108" t="s">
        <v>348</v>
      </c>
      <c r="B23" s="1109"/>
      <c r="C23" s="496" t="s">
        <v>403</v>
      </c>
      <c r="D23" s="370"/>
      <c r="E23" s="371"/>
      <c r="F23" s="372"/>
      <c r="G23" s="373" t="str">
        <f t="shared" si="0"/>
        <v/>
      </c>
      <c r="H23" s="374"/>
      <c r="Q23" s="91" t="str">
        <f t="shared" si="1"/>
        <v/>
      </c>
      <c r="T23" s="104"/>
      <c r="U23" s="104"/>
      <c r="V23" s="104"/>
    </row>
    <row r="24" spans="1:22" ht="28.5" customHeight="1">
      <c r="A24" s="1104"/>
      <c r="B24" s="1105"/>
      <c r="C24" s="599" t="s">
        <v>404</v>
      </c>
      <c r="D24" s="354"/>
      <c r="E24" s="361"/>
      <c r="F24" s="356"/>
      <c r="G24" s="362" t="str">
        <f t="shared" si="0"/>
        <v/>
      </c>
      <c r="H24" s="358"/>
      <c r="Q24" s="91" t="str">
        <f t="shared" si="1"/>
        <v/>
      </c>
      <c r="T24" s="104"/>
      <c r="U24" s="104"/>
      <c r="V24" s="104"/>
    </row>
    <row r="25" spans="1:22" ht="28.5" customHeight="1">
      <c r="A25" s="1104"/>
      <c r="B25" s="1105"/>
      <c r="C25" s="599" t="s">
        <v>802</v>
      </c>
      <c r="D25" s="354"/>
      <c r="E25" s="361"/>
      <c r="F25" s="356"/>
      <c r="G25" s="362" t="str">
        <f t="shared" si="0"/>
        <v/>
      </c>
      <c r="H25" s="358"/>
      <c r="Q25" s="91" t="str">
        <f t="shared" si="1"/>
        <v/>
      </c>
      <c r="T25" s="104"/>
      <c r="U25" s="104"/>
      <c r="V25" s="104"/>
    </row>
    <row r="26" spans="1:22" ht="28.5" customHeight="1">
      <c r="A26" s="1104"/>
      <c r="B26" s="1105"/>
      <c r="C26" s="599" t="s">
        <v>405</v>
      </c>
      <c r="D26" s="354"/>
      <c r="E26" s="361"/>
      <c r="F26" s="356"/>
      <c r="G26" s="362" t="str">
        <f t="shared" si="0"/>
        <v/>
      </c>
      <c r="H26" s="358"/>
      <c r="Q26" s="91" t="str">
        <f t="shared" si="1"/>
        <v/>
      </c>
      <c r="T26" s="104"/>
      <c r="U26" s="104"/>
      <c r="V26" s="104"/>
    </row>
    <row r="27" spans="1:22" ht="28.5" customHeight="1">
      <c r="A27" s="1104"/>
      <c r="B27" s="1105"/>
      <c r="C27" s="599" t="s">
        <v>406</v>
      </c>
      <c r="D27" s="360"/>
      <c r="E27" s="355"/>
      <c r="F27" s="356"/>
      <c r="G27" s="357" t="str">
        <f t="shared" si="0"/>
        <v/>
      </c>
      <c r="H27" s="358"/>
      <c r="Q27" s="91" t="str">
        <f t="shared" si="1"/>
        <v/>
      </c>
      <c r="T27" s="106"/>
      <c r="U27" s="106"/>
      <c r="V27" s="106"/>
    </row>
    <row r="28" spans="1:22" ht="28.5" customHeight="1">
      <c r="A28" s="1104"/>
      <c r="B28" s="1105"/>
      <c r="C28" s="599" t="s">
        <v>367</v>
      </c>
      <c r="D28" s="354"/>
      <c r="E28" s="355"/>
      <c r="F28" s="356"/>
      <c r="G28" s="357" t="str">
        <f t="shared" si="0"/>
        <v/>
      </c>
      <c r="H28" s="358"/>
      <c r="Q28" s="91" t="str">
        <f t="shared" si="1"/>
        <v/>
      </c>
      <c r="T28" s="104"/>
      <c r="U28" s="104"/>
      <c r="V28" s="104"/>
    </row>
    <row r="29" spans="1:22" ht="28.5" customHeight="1" thickBot="1">
      <c r="A29" s="1100"/>
      <c r="B29" s="1101"/>
      <c r="C29" s="601" t="s">
        <v>407</v>
      </c>
      <c r="D29" s="343"/>
      <c r="E29" s="375"/>
      <c r="F29" s="376"/>
      <c r="G29" s="344" t="str">
        <f t="shared" si="0"/>
        <v/>
      </c>
      <c r="H29" s="345"/>
      <c r="Q29" s="91" t="str">
        <f t="shared" si="1"/>
        <v/>
      </c>
      <c r="R29" s="87">
        <f>SUM(Q23:Q29)/(0.001+COUNT(Q23:Q29))</f>
        <v>0</v>
      </c>
      <c r="S29" s="87">
        <f>ROUND(R29,0)</f>
        <v>0</v>
      </c>
      <c r="T29" s="106"/>
      <c r="U29" s="106"/>
      <c r="V29" s="106"/>
    </row>
    <row r="30" spans="1:22" ht="28.5" customHeight="1">
      <c r="A30" s="1102" t="s">
        <v>369</v>
      </c>
      <c r="B30" s="1103"/>
      <c r="C30" s="598" t="s">
        <v>408</v>
      </c>
      <c r="D30" s="349"/>
      <c r="E30" s="350"/>
      <c r="F30" s="351"/>
      <c r="G30" s="352" t="str">
        <f t="shared" si="0"/>
        <v/>
      </c>
      <c r="H30" s="353"/>
      <c r="Q30" s="91" t="str">
        <f t="shared" si="1"/>
        <v/>
      </c>
    </row>
    <row r="31" spans="1:22" ht="28.5" customHeight="1" thickBot="1">
      <c r="A31" s="1106"/>
      <c r="B31" s="1107"/>
      <c r="C31" s="600" t="s">
        <v>409</v>
      </c>
      <c r="D31" s="365"/>
      <c r="E31" s="366"/>
      <c r="F31" s="367"/>
      <c r="G31" s="368" t="str">
        <f t="shared" si="0"/>
        <v/>
      </c>
      <c r="H31" s="369"/>
      <c r="Q31" s="91" t="str">
        <f t="shared" si="1"/>
        <v/>
      </c>
      <c r="R31" s="87">
        <f>SUM(Q30:Q31)/(0.001+COUNT(Q30:Q31))</f>
        <v>0</v>
      </c>
      <c r="S31" s="87">
        <f>ROUND(R31,0)</f>
        <v>0</v>
      </c>
    </row>
    <row r="32" spans="1:22" ht="28.5" customHeight="1">
      <c r="A32" s="1108" t="s">
        <v>410</v>
      </c>
      <c r="B32" s="1109"/>
      <c r="C32" s="496" t="s">
        <v>411</v>
      </c>
      <c r="D32" s="370"/>
      <c r="E32" s="394"/>
      <c r="F32" s="372"/>
      <c r="G32" s="395" t="str">
        <f t="shared" si="0"/>
        <v/>
      </c>
      <c r="H32" s="374"/>
      <c r="Q32" s="91" t="str">
        <f t="shared" si="1"/>
        <v/>
      </c>
    </row>
    <row r="33" spans="1:19" ht="28.5" customHeight="1">
      <c r="A33" s="1104"/>
      <c r="B33" s="1105"/>
      <c r="C33" s="599" t="s">
        <v>412</v>
      </c>
      <c r="D33" s="354"/>
      <c r="E33" s="355"/>
      <c r="F33" s="356"/>
      <c r="G33" s="357" t="str">
        <f t="shared" si="0"/>
        <v/>
      </c>
      <c r="H33" s="358"/>
      <c r="Q33" s="91" t="str">
        <f t="shared" si="1"/>
        <v/>
      </c>
    </row>
    <row r="34" spans="1:19" ht="28.5" customHeight="1">
      <c r="A34" s="1104"/>
      <c r="B34" s="1105"/>
      <c r="C34" s="599" t="s">
        <v>413</v>
      </c>
      <c r="D34" s="354"/>
      <c r="E34" s="355"/>
      <c r="F34" s="356"/>
      <c r="G34" s="357" t="str">
        <f t="shared" si="0"/>
        <v/>
      </c>
      <c r="H34" s="358"/>
      <c r="Q34" s="91" t="str">
        <f t="shared" si="1"/>
        <v/>
      </c>
    </row>
    <row r="35" spans="1:19" ht="30.6" customHeight="1">
      <c r="A35" s="1104"/>
      <c r="B35" s="1105"/>
      <c r="C35" s="599" t="s">
        <v>414</v>
      </c>
      <c r="D35" s="354"/>
      <c r="E35" s="355"/>
      <c r="F35" s="356"/>
      <c r="G35" s="357" t="str">
        <f t="shared" si="0"/>
        <v/>
      </c>
      <c r="H35" s="358"/>
      <c r="Q35" s="91" t="str">
        <f t="shared" si="1"/>
        <v/>
      </c>
    </row>
    <row r="36" spans="1:19" ht="30.6" customHeight="1" thickBot="1">
      <c r="A36" s="1106"/>
      <c r="B36" s="1107"/>
      <c r="C36" s="600" t="s">
        <v>415</v>
      </c>
      <c r="D36" s="365"/>
      <c r="E36" s="366"/>
      <c r="F36" s="367"/>
      <c r="G36" s="368" t="str">
        <f t="shared" si="0"/>
        <v/>
      </c>
      <c r="H36" s="369"/>
      <c r="Q36" s="91" t="str">
        <f t="shared" si="1"/>
        <v/>
      </c>
      <c r="R36" s="87">
        <f>SUM(Q32:Q36)/(0.001+COUNT(Q32:Q36))</f>
        <v>0</v>
      </c>
      <c r="S36" s="87">
        <f>ROUND(R36,0)</f>
        <v>0</v>
      </c>
    </row>
    <row r="37" spans="1:19" ht="105.6" customHeight="1" thickBot="1">
      <c r="A37" s="1110" t="s">
        <v>609</v>
      </c>
      <c r="B37" s="1111"/>
      <c r="C37" s="1111"/>
      <c r="D37" s="1099" t="s">
        <v>610</v>
      </c>
      <c r="E37" s="1099"/>
      <c r="F37" s="340" t="str">
        <f>IFERROR(IF(S37=3,"Alta",IF(S37=2,"Media",IF(S37=1,"Baja",IF(S37=0,"-")))),0)</f>
        <v>-</v>
      </c>
      <c r="G37" s="341">
        <f>ROUND(COUNTIF(G4:G36,"Sí")/33,2)</f>
        <v>0</v>
      </c>
      <c r="H37" s="342">
        <f>ROUND(COUNTIF(H4:H36,"Sí")/33,2)</f>
        <v>0</v>
      </c>
      <c r="R37" s="87">
        <f>AVERAGE(R4:R36)</f>
        <v>0</v>
      </c>
      <c r="S37" s="87">
        <f>ROUND(R37,0)</f>
        <v>0</v>
      </c>
    </row>
    <row r="38" spans="1:19" ht="9.75" customHeight="1"/>
  </sheetData>
  <sheetProtection algorithmName="SHA-512" hashValue="mFkvRSSfQtypvAPVroy+3XQ10VUAyeca09SWmVJ2ssaMhL+mPipHnGGiIzmgtaEnukgLSXBEbdD1o5luH0bUXg==" saltValue="kEeA9cmMd2zKsh//CPsOpg==" spinCount="100000" sheet="1" objects="1" scenarios="1"/>
  <mergeCells count="13">
    <mergeCell ref="A1:H1"/>
    <mergeCell ref="T1:V1"/>
    <mergeCell ref="B2:C2"/>
    <mergeCell ref="G2:H2"/>
    <mergeCell ref="J2:M2"/>
    <mergeCell ref="A32:B36"/>
    <mergeCell ref="A37:C37"/>
    <mergeCell ref="D37:E37"/>
    <mergeCell ref="A3:B3"/>
    <mergeCell ref="A4:B9"/>
    <mergeCell ref="A10:B22"/>
    <mergeCell ref="A23:B29"/>
    <mergeCell ref="A30:B31"/>
  </mergeCells>
  <conditionalFormatting sqref="D4:F36 H4:H36">
    <cfRule type="expression" dxfId="28" priority="5">
      <formula>ISBLANK(D4)</formula>
    </cfRule>
  </conditionalFormatting>
  <conditionalFormatting sqref="F4:F36">
    <cfRule type="containsText" dxfId="27" priority="2" operator="containsText" text="Low">
      <formula>NOT(ISERROR(SEARCH("Low",F4)))</formula>
    </cfRule>
    <cfRule type="containsText" dxfId="26" priority="3" operator="containsText" text="Medium">
      <formula>NOT(ISERROR(SEARCH("Medium",F4)))</formula>
    </cfRule>
    <cfRule type="containsText" dxfId="25" priority="4" operator="containsText" text="High">
      <formula>NOT(ISERROR(SEARCH("High",F4)))</formula>
    </cfRule>
  </conditionalFormatting>
  <dataValidations count="40">
    <dataValidation type="date" allowBlank="1" showInputMessage="1" showErrorMessage="1" sqref="G2:I2" xr:uid="{00000000-0002-0000-1100-000000000000}">
      <formula1>43831</formula1>
      <formula2>47848</formula2>
    </dataValidation>
    <dataValidation type="list" allowBlank="1" showInputMessage="1" showErrorMessage="1" sqref="I4:I36" xr:uid="{00000000-0002-0000-1100-000006000000}">
      <formula1>$O$3:$O$5</formula1>
      <formula2>0</formula2>
    </dataValidation>
    <dataValidation allowBlank="1" showErrorMessage="1" sqref="E2" xr:uid="{F17275C6-260F-4DF7-9224-BCC370762698}"/>
    <dataValidation allowBlank="1" showInputMessage="1" showErrorMessage="1" promptTitle="Ubicación de los datos:" prompt="Indique dónde se encontraron los datos, por ejemplo:_x000a_- URL en el caso de un sitio web_x000a_- Archivos de periódicos u otra publicación_x000a_Agregue comentarios adicionales aquí si es necesario" sqref="E4:E36" xr:uid="{F0B5E70F-C144-4A4C-8315-ADDA016338E4}"/>
    <dataValidation type="list" allowBlank="1" showInputMessage="1" prompt="Divulgue la evaluación del ahorro de CO2 como resultado del desmantelamiento [valor, toneladas de CO2 equivalente]._x000a_" sqref="D35" xr:uid="{8CC520AC-72E5-4AB0-9E97-C5C1E6CFACE6}">
      <formula1>"No publicado"</formula1>
    </dataValidation>
    <dataValidation type="list" allowBlank="1" showInputMessage="1" prompt="Divulgue el plan técnico para el desmantelamiento (por ejemplo: [Doc])._x000a_" sqref="D34" xr:uid="{52B3736F-10B9-477D-8BCE-EF19069C7822}">
      <formula1>"No publicado"</formula1>
    </dataValidation>
    <dataValidation type="list" allowBlank="1" showInputMessage="1" prompt="Fechas previstas de inicio y finalización del desmantelamiento._x000a_" sqref="D33" xr:uid="{DB57D6C9-3548-468A-ABE1-8280B10F05E8}">
      <formula1>"No publicado"</formula1>
    </dataValidation>
    <dataValidation type="list" allowBlank="1" showInputMessage="1" prompt="Identifique el activo que se va a enajenar [texto libre]._x000a_" sqref="D32" xr:uid="{DF2E2F64-5BAE-4719-AB06-F0472DD6F60F}">
      <formula1>"No publicado"</formula1>
    </dataValidation>
    <dataValidation type="list" allowBlank="1" showInputMessage="1" prompt="Divulgue la huella de carbono del proyecto, indicando el cálculo, la metodología aplicada y dónde se puede consultar dicho cálculo. [valor, toneladas de CO2 equivalente,describir la metodología utilizada para medir la huella]._x000a_" sqref="D31" xr:uid="{67910641-3A6F-4E4E-AF76-E217385D152D}">
      <formula1>"No publicado"</formula1>
    </dataValidation>
    <dataValidation type="list" allowBlank="1" showInputMessage="1" prompt="Aclarar la metodología o el sistema para medir el impacto a largo plazo de la solución del proyecto (por ejemplo, [texto libre])._x000a_" sqref="D30" xr:uid="{A8275BB4-DE81-49B2-9D58-975E5EAFD9D9}">
      <formula1>"No publicado"</formula1>
    </dataValidation>
    <dataValidation type="list" allowBlank="1" showInputMessage="1" prompt="Divulgue las auditorías técnicas realizadas al final del proyecto (por ejemplo, [texto libre])._x000a_" sqref="D29" xr:uid="{70FF296F-6889-498A-80F0-946ADFEBEC0E}">
      <formula1>"No publicado"</formula1>
    </dataValidation>
    <dataValidation type="list" allowBlank="1" showInputMessage="1" prompt="Identifique las entidades que actúan como supervisores independientes del proyecto (por ejemplo, [texto libre])._x000a_" sqref="D28" xr:uid="{1DCF6949-5D2C-4ADF-936D-1DFA462D2A83}">
      <formula1>"No publicado"</formula1>
    </dataValidation>
    <dataValidation type="list" allowBlank="1" showInputMessage="1" prompt="Divulgar informes de supervisión.[documento]._x000a_" sqref="D27" xr:uid="{9789FC73-AFEE-4703-A9FD-643813A0CCF5}">
      <formula1>"No publicado"</formula1>
    </dataValidation>
    <dataValidation type="list" allowBlank="1" showInputMessage="1" prompt="Podría ser trimestral, anual, semestral, etc. [texto libre]._x000a_" sqref="D26" xr:uid="{02E5416F-059C-4507-85D4-5E53B5A0F5E5}">
      <formula1>"No publicado"</formula1>
    </dataValidation>
    <dataValidation type="list" allowBlank="1" showInputMessage="1" prompt="Divulgue los indicadores clave de rendimiento adoptados por el proyecto (por ejemplo, [texto libre])._x000a_" sqref="D25" xr:uid="{7FF73C2E-616B-4DCE-8F93-7814132745D3}">
      <formula1>"No publicado"</formula1>
    </dataValidation>
    <dataValidation type="list" allowBlank="1" showInputMessage="1" prompt="&quot;Seleccione de una lista: • interno • externo • mixto&quot;_x000a_" sqref="D24" xr:uid="{93CBF95D-6585-4DDC-B95A-C7B722959E8D}">
      <formula1>"No publicado"</formula1>
    </dataValidation>
    <dataValidation type="list" allowBlank="1" showInputMessage="1" prompt="Fechas de desembolso según el acuerdo financiero frente a las fechas de desembolso reales [valor, moneda, fecha]_x000a_" sqref="D23" xr:uid="{1D7CAE00-586B-486C-B129-457AA3484A1B}">
      <formula1>"No publicado"</formula1>
    </dataValidation>
    <dataValidation type="list" allowBlank="1" showInputMessage="1" prompt="Divulgar la ocurrencia de reuniones públicas con comunidades y grupos afectados, mencione:actas, núm. de participantes, fechas, ubicaciones (por ejemplo, Reunión 1 [fecha] [lugar] [número de participantes] [Documento], Reunión 2 [fecha]" sqref="D22" xr:uid="{B589962D-17D3-4C12-A9C3-8F8D51799F46}">
      <formula1>"No publicado"</formula1>
    </dataValidation>
    <dataValidation type="list" allowBlank="1" showInputMessage="1" prompt="&quot;Identifique, de la lista, los posibles impactos no climáticos que se han tenido en cuenta en la planificación del proyecto: • económico • social • ambiental • empoderamiento de género [añada texto libre para explicar los beneficios colaterales].&quot;" sqref="D21" xr:uid="{E4DC22FC-832B-4FE3-AC94-18D1C69DECD5}">
      <formula1>"No publicado"</formula1>
    </dataValidation>
    <dataValidation type="list" allowBlank="1" showInputMessage="1" prompt="Divulgue el costo por tonelada de CO2 equivalente [valor, moneda]._x000a_" sqref="D20" xr:uid="{63AEF9BB-29B3-4484-ADA3-386BF17C2685}">
      <formula1>"No publicado"</formula1>
    </dataValidation>
    <dataValidation type="list" allowBlank="1" showInputMessage="1" prompt="Esto incluye varios términos financieros: • vencimiento (años) • período de gracia (años) • años de amortización anual del capital (% del capital inicial) • interés (%) • comisión de servicio (anual) • comisión de compromiso (anual)_x000a_" sqref="D19" xr:uid="{EF195AF6-61D8-4758-8659-C42EF68E01DF}">
      <formula1>"No publicado"</formula1>
    </dataValidation>
    <dataValidation type="list" allowBlank="1" showInputMessage="1" prompt="&quot;Indique el porcentaje de cofinanciación. Seleccione de la lista para especificar los importes. Por ejemplo: Movilizaciones nacionales [valor o NA] Financiación privada [valor o NA]&quot;_x000a_" sqref="D18" xr:uid="{ADF09F8D-AED2-4788-AD83-08C6BAA4C0B0}">
      <formula1>"No publicado"</formula1>
    </dataValidation>
    <dataValidation type="list" allowBlank="1" showInputMessage="1" prompt="Indique las fechas de aprobación del proyecto [fecha de presentación, fecha de aprobación]._x000a_" sqref="D17" xr:uid="{9A38B22C-4542-44CA-AE8B-18EDD117A662}">
      <formula1>"No publicado"</formula1>
    </dataValidation>
    <dataValidation type="list" allowBlank="1" showInputMessage="1" prompt="Indique las fechas de preparación del proyecto [fecha de inicio, fecha de finalización]." sqref="D16" xr:uid="{48D831D0-ADF5-40DD-8269-EF17E7474D30}">
      <formula1>"No publicado"</formula1>
    </dataValidation>
    <dataValidation type="list" allowBlank="1" showInputMessage="1" prompt="Divulgue los montos invertidos en la preparación del proyecto [valor, moneda]._x000a_" sqref="D15" xr:uid="{E2166B5A-3C30-4E61-B69D-EC96356553DD}">
      <formula1>"No publicado"</formula1>
    </dataValidation>
    <dataValidation type="list" allowBlank="1" showInputMessage="1" prompt="&quot;Seleccione de las siguientes listas: • Privada • Pública • No gubernamental • Subnacional • Nacional • Regional • Internacional&quot;_x000a_" sqref="D14" xr:uid="{B756B1F5-6B4C-4020-A0CD-2472C2746B91}">
      <formula1>"No publicado"</formula1>
    </dataValidation>
    <dataValidation type="list" allowBlank="1" showInputMessage="1" prompt="Para los proyectos financiados por el Fondo Verde para el Clima, divulgue las entidades acreditadas a través de las cuales se accede a los recursos del FVC._x000a_" sqref="D13" xr:uid="{668268EF-3CB8-4663-BAF2-AF5E8810C182}">
      <formula1>"No publicado"</formula1>
    </dataValidation>
    <dataValidation type="list" allowBlank="1" showInputMessage="1" prompt="Divulgue quién proporciona la financiación [parte/organización/función]." sqref="D12" xr:uid="{28CFB328-8585-43D5-AF17-3B371C41DC16}">
      <formula1>"No publicado"</formula1>
    </dataValidation>
    <dataValidation type="list" allowBlank="1" showInputMessage="1" prompt="Divulgue el monto de la inversión en financiamiento climático [valor, moneda]._x000a_" sqref="D11" xr:uid="{8A803984-47EC-4DE9-98F7-8E06BB80F135}">
      <formula1>"No publicado"</formula1>
    </dataValidation>
    <dataValidation type="list" allowBlank="1" showInputMessage="1" prompt="Indique a quién beneficia la inversión en financiación climática [texto libre para explicar a los beneficiarios] y el número de beneficiarios. [Seleccione de la lista: Directo Indirecto]_x000a_" sqref="D10" xr:uid="{B02C9693-CFD6-4D8E-BA96-4961185C046D}">
      <formula1>"No publicado"</formula1>
    </dataValidation>
    <dataValidation type="list" allowBlank="1" showInputMessage="1" prompt="Aclarar cómo se alinea la inversión con los compromisos del país en virtud del Acuerdo de París. [lista de códigos, texto libre para explicar]._x000a_" sqref="D9" xr:uid="{6592CE58-AE91-4D12-9738-610239DA6FB5}">
      <formula1>"No publicado"</formula1>
    </dataValidation>
    <dataValidation type="list" allowBlank="1" showInputMessage="1" prompt="Aclarar cómo se alinea la inversión con las contribuciones determinadas a nivel nacional del país. [lista de códigos, texto libre para explicar]._x000a_" sqref="D8" xr:uid="{623C0369-4060-4BEE-8E97-11843205370B}">
      <formula1>"No publicado"</formula1>
    </dataValidation>
    <dataValidation type="list" allowBlank="1" showInputMessage="1" prompt="Identificar quién aprobó la inversión en financiación climática en el país (organización, partido, cargo)._x000a_" sqref="D7" xr:uid="{17344123-D326-4DFA-9D9A-FC0DDC1E5DBA}">
      <formula1>"No publicado"</formula1>
    </dataValidation>
    <dataValidation type="list" allowBlank="1" showInputMessage="1" prompt="Aclare la teoría del cambio, la transición sistémica o la transformación que se pretende [texto libre para explicar]._x000a_" sqref="D6" xr:uid="{43F59DBC-74F7-4287-950D-BEADC14C4C46}">
      <formula1>"No publicado"</formula1>
    </dataValidation>
    <dataValidation type="list" allowBlank="1" showInputMessage="1" prompt="&quot;Indique el tipo de instrumento financiero de la siguiente lista: • préstamo - en condiciones favorables - en condiciones no favorables • subvención • capital • garantías&quot;_x000a_" sqref="D5" xr:uid="{A8E2705B-D569-4593-985C-A51064D59EB7}">
      <formula1>"No publicado"</formula1>
    </dataValidation>
    <dataValidation type="list" allowBlank="1" showInputMessage="1" prompt="&quot;Indique el principal objetivo climático que aborda el proyecto. Seleccione de la siguiente lista: Ej.: • mitigación • adaptación • transversal&quot;" sqref="D4" xr:uid="{A2D3A703-CF3D-426A-9A8D-38745213AB9A}">
      <formula1>"No publicado"</formula1>
    </dataValidation>
    <dataValidation type="list" allowBlank="1" showInputMessage="1" prompt="Disclose mitigation plan for people and communities affected by decommissioning (E.g.: [Doc])._x000a_" sqref="D36" xr:uid="{F838B9BB-7489-4459-9877-9500E137EE41}">
      <formula1>"No publicado"</formula1>
    </dataValidation>
    <dataValidation type="list" allowBlank="1" showInputMessage="1" showErrorMessage="1" sqref="H4:H36" xr:uid="{D918FCE9-2FB8-48F6-9954-18486FFF3BB2}">
      <formula1>$O$3:$O$5</formula1>
    </dataValidation>
    <dataValidation type="list" allowBlank="1" showInputMessage="1" showErrorMessage="1" sqref="G5:G29" xr:uid="{889B7ABA-5341-4208-B98E-F2EF150BDFF2}">
      <formula1>$O$6:$O$9</formula1>
    </dataValidation>
    <dataValidation type="list" allowBlank="1" showInputMessage="1" showErrorMessage="1" promptTitle="Ingresar &quot;Alta&quot; &quot;Media&quot; o &quot;Baja&quot;" prompt="«Alta» significa disponible en línea y descargable en formato legible por máquina._x000a_«Media» significa disponible en línea, pero no legible por máquina._x000a_«Baja» significa no disponible en línea, pero divulgado a través de otros medios." sqref="F4:F36" xr:uid="{178532DD-FCA3-4F1B-829F-D58436DCA7F3}">
      <formula1>$P$3:$P$5</formula1>
    </dataValidation>
  </dataValidations>
  <pageMargins left="0.7" right="0.7" top="0.75" bottom="0.75" header="0.511811023622047" footer="0.511811023622047"/>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46CF-635D-47A4-8105-4A66CA6277B9}">
  <sheetPr codeName="Sheet22"/>
  <dimension ref="A1:R54"/>
  <sheetViews>
    <sheetView zoomScale="55" zoomScaleNormal="55" workbookViewId="0">
      <pane xSplit="4" ySplit="3" topLeftCell="E4" activePane="bottomRight" state="frozen"/>
      <selection pane="topRight" activeCell="E1" sqref="E1"/>
      <selection pane="bottomLeft" activeCell="A4" sqref="A4"/>
      <selection pane="bottomRight"/>
    </sheetView>
  </sheetViews>
  <sheetFormatPr baseColWidth="10" defaultColWidth="10.8984375" defaultRowHeight="15"/>
  <cols>
    <col min="1" max="1" width="6.09765625" style="655" hidden="1" customWidth="1"/>
    <col min="2" max="2" width="22.3984375" style="655" customWidth="1"/>
    <col min="3" max="3" width="39.3984375" style="655" bestFit="1" customWidth="1"/>
    <col min="4" max="4" width="2.09765625" style="655" customWidth="1"/>
    <col min="5" max="5" width="47.09765625" style="655" customWidth="1"/>
    <col min="6" max="6" width="75" style="671" customWidth="1"/>
    <col min="7" max="7" width="2.09765625" style="655" customWidth="1"/>
    <col min="8" max="8" width="44.69921875" style="655" customWidth="1"/>
    <col min="9" max="9" width="75" style="655" customWidth="1"/>
    <col min="10" max="10" width="2.09765625" style="655" customWidth="1"/>
    <col min="11" max="11" width="42.3984375" style="655" bestFit="1" customWidth="1"/>
    <col min="12" max="12" width="75" style="655" customWidth="1"/>
    <col min="13" max="13" width="2.09765625" style="655" customWidth="1"/>
    <col min="14" max="14" width="37.5" style="655" customWidth="1"/>
    <col min="15" max="15" width="75" style="655" customWidth="1"/>
    <col min="16" max="16" width="2.09765625" style="655" customWidth="1"/>
    <col min="17" max="17" width="42.09765625" style="655" bestFit="1" customWidth="1"/>
    <col min="18" max="18" width="75" style="655" customWidth="1"/>
    <col min="19" max="16384" width="10.8984375" style="655"/>
  </cols>
  <sheetData>
    <row r="1" spans="2:18" ht="15.6" hidden="1">
      <c r="E1" s="656"/>
      <c r="F1" s="657"/>
      <c r="Q1" s="655" t="s">
        <v>619</v>
      </c>
    </row>
    <row r="2" spans="2:18" ht="15.6" hidden="1">
      <c r="E2" s="658"/>
      <c r="F2" s="657"/>
      <c r="H2" s="658"/>
      <c r="I2" s="658"/>
      <c r="K2" s="658"/>
      <c r="L2" s="658"/>
      <c r="N2" s="658"/>
      <c r="O2" s="658"/>
      <c r="Q2" s="658">
        <v>33</v>
      </c>
      <c r="R2" s="658"/>
    </row>
    <row r="3" spans="2:18" ht="54" customHeight="1">
      <c r="B3" s="1154" t="s">
        <v>620</v>
      </c>
      <c r="C3" s="1155"/>
      <c r="D3" s="659"/>
      <c r="E3" s="660" t="s">
        <v>621</v>
      </c>
      <c r="F3" s="661"/>
      <c r="G3" s="659"/>
      <c r="H3" s="662" t="s">
        <v>622</v>
      </c>
      <c r="I3" s="662"/>
      <c r="J3" s="659"/>
      <c r="K3" s="663" t="s">
        <v>623</v>
      </c>
      <c r="L3" s="663"/>
      <c r="M3" s="659"/>
      <c r="N3" s="664" t="s">
        <v>624</v>
      </c>
      <c r="O3" s="664"/>
      <c r="P3" s="665"/>
      <c r="Q3" s="666" t="s">
        <v>625</v>
      </c>
      <c r="R3" s="666"/>
    </row>
    <row r="4" spans="2:18">
      <c r="B4" s="667"/>
      <c r="C4" s="667"/>
      <c r="D4" s="659"/>
      <c r="E4" s="659" t="s">
        <v>626</v>
      </c>
      <c r="F4" s="668" t="s">
        <v>627</v>
      </c>
      <c r="G4" s="659"/>
      <c r="H4" s="659" t="s">
        <v>626</v>
      </c>
      <c r="I4" s="668" t="s">
        <v>627</v>
      </c>
      <c r="J4" s="659"/>
      <c r="K4" s="659" t="s">
        <v>626</v>
      </c>
      <c r="L4" s="668" t="s">
        <v>627</v>
      </c>
      <c r="M4" s="659"/>
      <c r="N4" s="667"/>
      <c r="O4" s="667"/>
      <c r="P4" s="665"/>
      <c r="Q4" s="659" t="s">
        <v>626</v>
      </c>
      <c r="R4" s="668" t="s">
        <v>627</v>
      </c>
    </row>
    <row r="5" spans="2:18" ht="213.9" customHeight="1">
      <c r="B5" s="1156" t="s">
        <v>628</v>
      </c>
      <c r="C5" s="1151" t="s">
        <v>629</v>
      </c>
      <c r="D5" s="669"/>
      <c r="E5" s="670" t="s">
        <v>630</v>
      </c>
      <c r="F5" s="671" t="s">
        <v>631</v>
      </c>
      <c r="G5" s="669"/>
      <c r="H5" s="670" t="s">
        <v>632</v>
      </c>
      <c r="I5" s="672" t="s">
        <v>633</v>
      </c>
      <c r="J5" s="669"/>
      <c r="K5" s="670" t="s">
        <v>634</v>
      </c>
      <c r="L5" s="672" t="s">
        <v>635</v>
      </c>
      <c r="M5" s="669"/>
      <c r="N5" s="1160"/>
      <c r="O5" s="1161"/>
      <c r="P5" s="673"/>
      <c r="Q5" s="674" t="s">
        <v>636</v>
      </c>
      <c r="R5" s="675" t="s">
        <v>637</v>
      </c>
    </row>
    <row r="6" spans="2:18" ht="119.4" customHeight="1">
      <c r="B6" s="1156"/>
      <c r="C6" s="1157"/>
      <c r="D6" s="669"/>
      <c r="E6" s="1165"/>
      <c r="F6" s="1166"/>
      <c r="G6" s="669"/>
      <c r="H6" s="670" t="s">
        <v>638</v>
      </c>
      <c r="I6" s="672" t="s">
        <v>639</v>
      </c>
      <c r="J6" s="669"/>
      <c r="K6" s="670" t="s">
        <v>640</v>
      </c>
      <c r="L6" s="672" t="s">
        <v>641</v>
      </c>
      <c r="M6" s="669"/>
      <c r="N6" s="1162"/>
      <c r="O6" s="1157"/>
      <c r="P6" s="673"/>
      <c r="Q6" s="674" t="s">
        <v>642</v>
      </c>
      <c r="R6" s="675" t="s">
        <v>643</v>
      </c>
    </row>
    <row r="7" spans="2:18" ht="88.2" customHeight="1">
      <c r="B7" s="1156"/>
      <c r="C7" s="1157"/>
      <c r="D7" s="669"/>
      <c r="E7" s="1167"/>
      <c r="F7" s="1168"/>
      <c r="G7" s="669"/>
      <c r="H7" s="670" t="s">
        <v>644</v>
      </c>
      <c r="I7" s="672" t="s">
        <v>645</v>
      </c>
      <c r="J7" s="669"/>
      <c r="K7" s="682" t="s">
        <v>646</v>
      </c>
      <c r="L7" s="672" t="s">
        <v>647</v>
      </c>
      <c r="M7" s="669"/>
      <c r="N7" s="1162"/>
      <c r="O7" s="1157"/>
      <c r="P7" s="673"/>
      <c r="Q7" s="674" t="s">
        <v>648</v>
      </c>
      <c r="R7" s="675" t="s">
        <v>649</v>
      </c>
    </row>
    <row r="8" spans="2:18" ht="91.2" customHeight="1">
      <c r="B8" s="1156"/>
      <c r="C8" s="1157"/>
      <c r="D8" s="669"/>
      <c r="E8" s="1167"/>
      <c r="F8" s="1168"/>
      <c r="G8" s="669"/>
      <c r="H8" s="670" t="s">
        <v>650</v>
      </c>
      <c r="I8" s="672" t="s">
        <v>651</v>
      </c>
      <c r="J8" s="669"/>
      <c r="K8" s="670" t="s">
        <v>652</v>
      </c>
      <c r="L8" s="672" t="s">
        <v>653</v>
      </c>
      <c r="M8" s="669"/>
      <c r="N8" s="1162"/>
      <c r="O8" s="1157"/>
      <c r="P8" s="673"/>
      <c r="Q8" s="675" t="s">
        <v>654</v>
      </c>
      <c r="R8" s="675" t="s">
        <v>655</v>
      </c>
    </row>
    <row r="9" spans="2:18" ht="234" customHeight="1">
      <c r="B9" s="1156"/>
      <c r="C9" s="1157"/>
      <c r="D9" s="669"/>
      <c r="E9" s="1167"/>
      <c r="F9" s="1168"/>
      <c r="G9" s="669"/>
      <c r="H9" s="682" t="s">
        <v>656</v>
      </c>
      <c r="I9" s="672" t="s">
        <v>657</v>
      </c>
      <c r="J9" s="669"/>
      <c r="K9" s="670" t="s">
        <v>658</v>
      </c>
      <c r="L9" s="672" t="s">
        <v>659</v>
      </c>
      <c r="M9" s="669"/>
      <c r="N9" s="1162"/>
      <c r="O9" s="1157"/>
      <c r="P9" s="673"/>
      <c r="Q9" s="675" t="s">
        <v>660</v>
      </c>
      <c r="R9" s="675" t="s">
        <v>661</v>
      </c>
    </row>
    <row r="10" spans="2:18" ht="49.8" customHeight="1">
      <c r="B10" s="1156"/>
      <c r="C10" s="1157"/>
      <c r="D10" s="669"/>
      <c r="E10" s="1169"/>
      <c r="F10" s="1170"/>
      <c r="G10" s="669"/>
      <c r="H10" s="677"/>
      <c r="I10" s="677"/>
      <c r="J10" s="669"/>
      <c r="K10" s="677"/>
      <c r="L10" s="677"/>
      <c r="M10" s="669"/>
      <c r="N10" s="1163"/>
      <c r="O10" s="1164"/>
      <c r="P10" s="673"/>
      <c r="Q10" s="674" t="s">
        <v>662</v>
      </c>
      <c r="R10" s="675" t="s">
        <v>663</v>
      </c>
    </row>
    <row r="11" spans="2:18">
      <c r="B11" s="667"/>
      <c r="C11" s="667"/>
      <c r="D11" s="659"/>
      <c r="E11" s="659"/>
      <c r="F11" s="678"/>
      <c r="G11" s="659"/>
      <c r="H11" s="659"/>
      <c r="I11" s="659"/>
      <c r="J11" s="659"/>
      <c r="K11" s="659"/>
      <c r="L11" s="659"/>
      <c r="M11" s="659"/>
      <c r="N11" s="667"/>
      <c r="O11" s="667"/>
      <c r="P11" s="665"/>
      <c r="Q11" s="667"/>
      <c r="R11" s="667"/>
    </row>
    <row r="12" spans="2:18" ht="210">
      <c r="B12" s="1156" t="s">
        <v>664</v>
      </c>
      <c r="C12" s="1151" t="s">
        <v>665</v>
      </c>
      <c r="D12" s="659"/>
      <c r="E12" s="670" t="s">
        <v>666</v>
      </c>
      <c r="F12" s="672" t="s">
        <v>667</v>
      </c>
      <c r="G12" s="659"/>
      <c r="H12" s="670"/>
      <c r="I12" s="670"/>
      <c r="J12" s="659"/>
      <c r="K12" s="670" t="s">
        <v>640</v>
      </c>
      <c r="L12" s="672" t="s">
        <v>641</v>
      </c>
      <c r="M12" s="659"/>
      <c r="N12" s="674" t="s">
        <v>668</v>
      </c>
      <c r="O12" s="675" t="s">
        <v>669</v>
      </c>
      <c r="P12" s="665"/>
      <c r="Q12" s="674" t="s">
        <v>670</v>
      </c>
      <c r="R12" s="675" t="s">
        <v>671</v>
      </c>
    </row>
    <row r="13" spans="2:18" ht="76.2" customHeight="1">
      <c r="B13" s="1156"/>
      <c r="C13" s="1157"/>
      <c r="D13" s="659"/>
      <c r="E13" s="682" t="s">
        <v>672</v>
      </c>
      <c r="F13" s="672" t="s">
        <v>673</v>
      </c>
      <c r="G13" s="659"/>
      <c r="H13" s="670"/>
      <c r="I13" s="670"/>
      <c r="J13" s="659"/>
      <c r="K13" s="682" t="s">
        <v>646</v>
      </c>
      <c r="L13" s="672" t="s">
        <v>647</v>
      </c>
      <c r="M13" s="659"/>
      <c r="N13" s="674" t="s">
        <v>674</v>
      </c>
      <c r="O13" s="675" t="s">
        <v>675</v>
      </c>
      <c r="P13" s="665"/>
      <c r="Q13" s="674" t="s">
        <v>676</v>
      </c>
      <c r="R13" s="675" t="s">
        <v>677</v>
      </c>
    </row>
    <row r="14" spans="2:18" ht="114" customHeight="1">
      <c r="B14" s="1156"/>
      <c r="C14" s="1157"/>
      <c r="D14" s="659"/>
      <c r="E14" s="670" t="s">
        <v>678</v>
      </c>
      <c r="F14" s="672" t="s">
        <v>679</v>
      </c>
      <c r="G14" s="659"/>
      <c r="H14" s="670"/>
      <c r="I14" s="670"/>
      <c r="J14" s="659"/>
      <c r="K14" s="670" t="s">
        <v>680</v>
      </c>
      <c r="L14" s="672" t="s">
        <v>681</v>
      </c>
      <c r="M14" s="659"/>
      <c r="N14" s="674" t="s">
        <v>682</v>
      </c>
      <c r="O14" s="675" t="s">
        <v>683</v>
      </c>
      <c r="P14" s="665"/>
      <c r="Q14" s="674" t="s">
        <v>684</v>
      </c>
      <c r="R14" s="675" t="s">
        <v>685</v>
      </c>
    </row>
    <row r="15" spans="2:18" ht="102.6" customHeight="1">
      <c r="B15" s="1156"/>
      <c r="C15" s="1157"/>
      <c r="D15" s="659"/>
      <c r="E15" s="670" t="s">
        <v>686</v>
      </c>
      <c r="F15" s="672" t="s">
        <v>687</v>
      </c>
      <c r="G15" s="659"/>
      <c r="H15" s="670"/>
      <c r="I15" s="670"/>
      <c r="J15" s="659"/>
      <c r="K15" s="670"/>
      <c r="L15" s="670"/>
      <c r="M15" s="659"/>
      <c r="N15" s="674" t="s">
        <v>688</v>
      </c>
      <c r="O15" s="675" t="s">
        <v>689</v>
      </c>
      <c r="P15" s="665"/>
      <c r="Q15" s="675" t="s">
        <v>690</v>
      </c>
      <c r="R15" s="675" t="s">
        <v>691</v>
      </c>
    </row>
    <row r="16" spans="2:18" ht="235.8" customHeight="1">
      <c r="B16" s="1156"/>
      <c r="C16" s="1157"/>
      <c r="D16" s="659"/>
      <c r="E16" s="670" t="s">
        <v>692</v>
      </c>
      <c r="F16" s="672" t="s">
        <v>693</v>
      </c>
      <c r="G16" s="659"/>
      <c r="H16" s="670"/>
      <c r="I16" s="670"/>
      <c r="J16" s="659"/>
      <c r="K16" s="670"/>
      <c r="L16" s="670"/>
      <c r="M16" s="659"/>
      <c r="N16" s="674" t="s">
        <v>694</v>
      </c>
      <c r="O16" s="675" t="s">
        <v>695</v>
      </c>
      <c r="P16" s="665"/>
      <c r="Q16" s="674" t="s">
        <v>696</v>
      </c>
      <c r="R16" s="675" t="s">
        <v>697</v>
      </c>
    </row>
    <row r="17" spans="2:18" ht="93.6" customHeight="1">
      <c r="B17" s="1156"/>
      <c r="C17" s="1157"/>
      <c r="D17" s="659"/>
      <c r="E17" s="670" t="s">
        <v>698</v>
      </c>
      <c r="F17" s="672" t="s">
        <v>699</v>
      </c>
      <c r="G17" s="659"/>
      <c r="H17" s="670"/>
      <c r="I17" s="670"/>
      <c r="J17" s="659"/>
      <c r="K17" s="670"/>
      <c r="L17" s="670"/>
      <c r="M17" s="659"/>
      <c r="N17" s="674" t="s">
        <v>700</v>
      </c>
      <c r="O17" s="675" t="s">
        <v>701</v>
      </c>
      <c r="P17" s="665"/>
      <c r="Q17" s="674" t="s">
        <v>702</v>
      </c>
      <c r="R17" s="675" t="s">
        <v>703</v>
      </c>
    </row>
    <row r="18" spans="2:18" ht="180">
      <c r="B18" s="1156"/>
      <c r="C18" s="1157"/>
      <c r="D18" s="659"/>
      <c r="E18" s="670" t="s">
        <v>704</v>
      </c>
      <c r="F18" s="672" t="s">
        <v>705</v>
      </c>
      <c r="G18" s="659"/>
      <c r="H18" s="670"/>
      <c r="I18" s="670"/>
      <c r="J18" s="659"/>
      <c r="K18" s="670"/>
      <c r="L18" s="670"/>
      <c r="M18" s="659"/>
      <c r="N18" s="674" t="s">
        <v>706</v>
      </c>
      <c r="O18" s="675" t="s">
        <v>707</v>
      </c>
      <c r="P18" s="665"/>
      <c r="Q18" s="674" t="s">
        <v>708</v>
      </c>
      <c r="R18" s="675" t="s">
        <v>709</v>
      </c>
    </row>
    <row r="19" spans="2:18" ht="77.400000000000006" customHeight="1">
      <c r="B19" s="1156"/>
      <c r="C19" s="1157"/>
      <c r="D19" s="659"/>
      <c r="E19" s="670" t="s">
        <v>710</v>
      </c>
      <c r="F19" s="672" t="s">
        <v>711</v>
      </c>
      <c r="G19" s="659"/>
      <c r="H19" s="670"/>
      <c r="I19" s="670"/>
      <c r="J19" s="659"/>
      <c r="K19" s="670"/>
      <c r="L19" s="670"/>
      <c r="M19" s="659"/>
      <c r="N19" s="674" t="s">
        <v>712</v>
      </c>
      <c r="O19" s="675" t="s">
        <v>713</v>
      </c>
      <c r="P19" s="665"/>
      <c r="Q19" s="674" t="s">
        <v>714</v>
      </c>
      <c r="R19" s="675" t="s">
        <v>715</v>
      </c>
    </row>
    <row r="20" spans="2:18" ht="99" customHeight="1">
      <c r="B20" s="1156"/>
      <c r="C20" s="1157"/>
      <c r="D20" s="659"/>
      <c r="E20" s="672"/>
      <c r="F20" s="672"/>
      <c r="G20" s="659"/>
      <c r="H20" s="670"/>
      <c r="I20" s="670"/>
      <c r="J20" s="659"/>
      <c r="K20" s="670"/>
      <c r="L20" s="670"/>
      <c r="M20" s="659"/>
      <c r="N20" s="674"/>
      <c r="O20" s="674"/>
      <c r="P20" s="665"/>
      <c r="Q20" s="674" t="s">
        <v>716</v>
      </c>
      <c r="R20" s="675" t="s">
        <v>717</v>
      </c>
    </row>
    <row r="21" spans="2:18" ht="105">
      <c r="B21" s="1156"/>
      <c r="C21" s="1157"/>
      <c r="D21" s="659"/>
      <c r="E21" s="670"/>
      <c r="F21" s="672"/>
      <c r="G21" s="659"/>
      <c r="H21" s="670"/>
      <c r="I21" s="670"/>
      <c r="J21" s="659"/>
      <c r="K21" s="670"/>
      <c r="L21" s="670"/>
      <c r="M21" s="659"/>
      <c r="N21" s="674"/>
      <c r="O21" s="674"/>
      <c r="P21" s="665"/>
      <c r="Q21" s="674" t="s">
        <v>718</v>
      </c>
      <c r="R21" s="675" t="s">
        <v>719</v>
      </c>
    </row>
    <row r="22" spans="2:18" ht="27" customHeight="1">
      <c r="B22" s="1156"/>
      <c r="C22" s="1157"/>
      <c r="D22" s="659"/>
      <c r="E22" s="670"/>
      <c r="F22" s="672"/>
      <c r="G22" s="659"/>
      <c r="H22" s="670"/>
      <c r="I22" s="670"/>
      <c r="J22" s="659"/>
      <c r="K22" s="670"/>
      <c r="L22" s="670"/>
      <c r="M22" s="659"/>
      <c r="N22" s="674"/>
      <c r="O22" s="674"/>
      <c r="P22" s="665"/>
      <c r="Q22" s="674" t="s">
        <v>720</v>
      </c>
      <c r="R22" s="674" t="s">
        <v>721</v>
      </c>
    </row>
    <row r="23" spans="2:18" ht="105">
      <c r="B23" s="1156"/>
      <c r="C23" s="1157"/>
      <c r="D23" s="659"/>
      <c r="E23" s="670"/>
      <c r="F23" s="672"/>
      <c r="G23" s="659"/>
      <c r="H23" s="670"/>
      <c r="I23" s="670"/>
      <c r="J23" s="659"/>
      <c r="K23" s="670"/>
      <c r="L23" s="670"/>
      <c r="M23" s="659"/>
      <c r="N23" s="674"/>
      <c r="O23" s="674"/>
      <c r="P23" s="665"/>
      <c r="Q23" s="674" t="s">
        <v>722</v>
      </c>
      <c r="R23" s="675" t="s">
        <v>723</v>
      </c>
    </row>
    <row r="24" spans="2:18" ht="75">
      <c r="B24" s="1156"/>
      <c r="C24" s="1157"/>
      <c r="D24" s="659"/>
      <c r="E24" s="670"/>
      <c r="F24" s="672"/>
      <c r="G24" s="659"/>
      <c r="H24" s="670"/>
      <c r="I24" s="670"/>
      <c r="J24" s="659"/>
      <c r="K24" s="670"/>
      <c r="L24" s="670"/>
      <c r="M24" s="659"/>
      <c r="N24" s="674"/>
      <c r="O24" s="674"/>
      <c r="P24" s="665"/>
      <c r="Q24" s="674" t="s">
        <v>650</v>
      </c>
      <c r="R24" s="675" t="s">
        <v>724</v>
      </c>
    </row>
    <row r="25" spans="2:18" ht="15.6">
      <c r="B25" s="679"/>
      <c r="C25" s="679"/>
      <c r="D25" s="659"/>
      <c r="E25" s="659"/>
      <c r="F25" s="678"/>
      <c r="G25" s="659"/>
      <c r="H25" s="659"/>
      <c r="I25" s="659"/>
      <c r="J25" s="659"/>
      <c r="K25" s="659"/>
      <c r="L25" s="659"/>
      <c r="M25" s="659"/>
      <c r="N25" s="667"/>
      <c r="O25" s="667"/>
      <c r="P25" s="665"/>
      <c r="Q25" s="667"/>
      <c r="R25" s="667"/>
    </row>
    <row r="26" spans="2:18" ht="75" customHeight="1">
      <c r="B26" s="1156" t="s">
        <v>725</v>
      </c>
      <c r="C26" s="1151" t="s">
        <v>726</v>
      </c>
      <c r="D26" s="659"/>
      <c r="E26" s="670"/>
      <c r="F26" s="672"/>
      <c r="G26" s="659"/>
      <c r="H26" s="670" t="s">
        <v>727</v>
      </c>
      <c r="I26" s="672" t="s">
        <v>728</v>
      </c>
      <c r="J26" s="659"/>
      <c r="K26" s="670" t="s">
        <v>640</v>
      </c>
      <c r="L26" s="672" t="s">
        <v>641</v>
      </c>
      <c r="M26" s="659"/>
      <c r="N26" s="674" t="s">
        <v>729</v>
      </c>
      <c r="O26" s="675" t="s">
        <v>730</v>
      </c>
      <c r="P26" s="665"/>
      <c r="Q26" s="674"/>
      <c r="R26" s="674"/>
    </row>
    <row r="27" spans="2:18" ht="82.8" customHeight="1">
      <c r="B27" s="1156"/>
      <c r="C27" s="1157"/>
      <c r="D27" s="659"/>
      <c r="E27" s="670"/>
      <c r="F27" s="672"/>
      <c r="G27" s="659"/>
      <c r="H27" s="670" t="s">
        <v>731</v>
      </c>
      <c r="I27" s="672" t="s">
        <v>732</v>
      </c>
      <c r="J27" s="659"/>
      <c r="K27" s="682" t="s">
        <v>646</v>
      </c>
      <c r="L27" s="672" t="s">
        <v>647</v>
      </c>
      <c r="M27" s="659"/>
      <c r="N27" s="674"/>
      <c r="O27" s="674"/>
      <c r="P27" s="665"/>
      <c r="Q27" s="674"/>
      <c r="R27" s="674"/>
    </row>
    <row r="28" spans="2:18" ht="42" customHeight="1">
      <c r="B28" s="1156"/>
      <c r="C28" s="1157"/>
      <c r="D28" s="659"/>
      <c r="E28" s="670"/>
      <c r="F28" s="672"/>
      <c r="G28" s="659"/>
      <c r="H28" s="670"/>
      <c r="I28" s="670"/>
      <c r="J28" s="659"/>
      <c r="K28" s="670" t="s">
        <v>733</v>
      </c>
      <c r="L28" s="672" t="s">
        <v>734</v>
      </c>
      <c r="M28" s="659"/>
      <c r="N28" s="674"/>
      <c r="O28" s="674"/>
      <c r="P28" s="665"/>
      <c r="Q28" s="674"/>
      <c r="R28" s="674"/>
    </row>
    <row r="29" spans="2:18" ht="25.8" customHeight="1">
      <c r="B29" s="1156"/>
      <c r="C29" s="1157"/>
      <c r="D29" s="659"/>
      <c r="E29" s="670"/>
      <c r="F29" s="672"/>
      <c r="G29" s="659"/>
      <c r="H29" s="670"/>
      <c r="I29" s="670"/>
      <c r="J29" s="659"/>
      <c r="K29" s="670" t="s">
        <v>735</v>
      </c>
      <c r="L29" s="672"/>
      <c r="M29" s="659"/>
      <c r="N29" s="674"/>
      <c r="O29" s="674"/>
      <c r="P29" s="665"/>
      <c r="Q29" s="674"/>
      <c r="R29" s="674"/>
    </row>
    <row r="30" spans="2:18" ht="43.2" customHeight="1">
      <c r="B30" s="1156"/>
      <c r="C30" s="1157"/>
      <c r="D30" s="659"/>
      <c r="E30" s="670"/>
      <c r="F30" s="672"/>
      <c r="G30" s="659"/>
      <c r="H30" s="670"/>
      <c r="I30" s="670"/>
      <c r="J30" s="659"/>
      <c r="K30" s="670" t="s">
        <v>736</v>
      </c>
      <c r="L30" s="672" t="s">
        <v>737</v>
      </c>
      <c r="M30" s="659"/>
      <c r="N30" s="674"/>
      <c r="O30" s="674"/>
      <c r="P30" s="665"/>
      <c r="Q30" s="674"/>
      <c r="R30" s="674"/>
    </row>
    <row r="31" spans="2:18">
      <c r="B31" s="1156"/>
      <c r="C31" s="1157"/>
      <c r="D31" s="659"/>
      <c r="E31" s="670"/>
      <c r="F31" s="672"/>
      <c r="G31" s="659"/>
      <c r="H31" s="670"/>
      <c r="I31" s="670"/>
      <c r="J31" s="659"/>
      <c r="K31" s="670"/>
      <c r="L31" s="670"/>
      <c r="M31" s="659"/>
      <c r="N31" s="674"/>
      <c r="O31" s="674"/>
      <c r="P31" s="665"/>
      <c r="Q31" s="674"/>
      <c r="R31" s="674"/>
    </row>
    <row r="32" spans="2:18" ht="15.6">
      <c r="B32" s="679"/>
      <c r="C32" s="679"/>
      <c r="D32" s="659"/>
      <c r="E32" s="659"/>
      <c r="F32" s="678"/>
      <c r="G32" s="659"/>
      <c r="H32" s="659"/>
      <c r="I32" s="659"/>
      <c r="J32" s="659"/>
      <c r="K32" s="659"/>
      <c r="L32" s="659"/>
      <c r="M32" s="659"/>
      <c r="N32" s="667"/>
      <c r="O32" s="667"/>
      <c r="P32" s="665"/>
      <c r="Q32" s="667"/>
      <c r="R32" s="667"/>
    </row>
    <row r="33" spans="2:18" ht="122.4" customHeight="1">
      <c r="B33" s="1156" t="s">
        <v>738</v>
      </c>
      <c r="C33" s="1151" t="s">
        <v>739</v>
      </c>
      <c r="D33" s="659"/>
      <c r="E33" s="670" t="s">
        <v>740</v>
      </c>
      <c r="F33" s="672" t="s">
        <v>679</v>
      </c>
      <c r="G33" s="659"/>
      <c r="H33" s="670" t="s">
        <v>741</v>
      </c>
      <c r="I33" s="672"/>
      <c r="J33" s="659"/>
      <c r="K33" s="670" t="s">
        <v>640</v>
      </c>
      <c r="L33" s="672" t="s">
        <v>641</v>
      </c>
      <c r="M33" s="659"/>
      <c r="N33" s="674" t="s">
        <v>674</v>
      </c>
      <c r="O33" s="675" t="s">
        <v>675</v>
      </c>
      <c r="P33" s="665"/>
      <c r="Q33" s="674" t="s">
        <v>742</v>
      </c>
      <c r="R33" s="675" t="s">
        <v>743</v>
      </c>
    </row>
    <row r="34" spans="2:18" ht="85.2" customHeight="1">
      <c r="B34" s="1156"/>
      <c r="C34" s="1157"/>
      <c r="D34" s="659"/>
      <c r="E34" s="670" t="s">
        <v>744</v>
      </c>
      <c r="F34" s="672" t="s">
        <v>711</v>
      </c>
      <c r="G34" s="659"/>
      <c r="H34" s="670" t="s">
        <v>650</v>
      </c>
      <c r="I34" s="672"/>
      <c r="J34" s="659"/>
      <c r="K34" s="682" t="s">
        <v>646</v>
      </c>
      <c r="L34" s="672" t="s">
        <v>647</v>
      </c>
      <c r="M34" s="659"/>
      <c r="N34" s="674" t="s">
        <v>745</v>
      </c>
      <c r="O34" s="675" t="s">
        <v>683</v>
      </c>
      <c r="P34" s="665"/>
      <c r="Q34" s="674" t="s">
        <v>746</v>
      </c>
      <c r="R34" s="675" t="s">
        <v>747</v>
      </c>
    </row>
    <row r="35" spans="2:18" ht="303" customHeight="1">
      <c r="B35" s="1156"/>
      <c r="C35" s="1157"/>
      <c r="D35" s="659"/>
      <c r="E35" s="670" t="s">
        <v>748</v>
      </c>
      <c r="F35" s="672" t="s">
        <v>749</v>
      </c>
      <c r="G35" s="659"/>
      <c r="H35" s="670" t="s">
        <v>750</v>
      </c>
      <c r="I35" s="672" t="s">
        <v>751</v>
      </c>
      <c r="J35" s="659"/>
      <c r="K35" s="670" t="s">
        <v>752</v>
      </c>
      <c r="L35" s="672" t="s">
        <v>753</v>
      </c>
      <c r="M35" s="659"/>
      <c r="N35" s="674" t="s">
        <v>694</v>
      </c>
      <c r="O35" s="675" t="s">
        <v>754</v>
      </c>
      <c r="P35" s="665"/>
      <c r="Q35" s="674" t="s">
        <v>755</v>
      </c>
      <c r="R35" s="675" t="s">
        <v>756</v>
      </c>
    </row>
    <row r="36" spans="2:18" ht="48.6" customHeight="1">
      <c r="B36" s="1156"/>
      <c r="C36" s="1157"/>
      <c r="D36" s="659"/>
      <c r="E36" s="670"/>
      <c r="F36" s="672"/>
      <c r="G36" s="659"/>
      <c r="H36" s="670" t="s">
        <v>757</v>
      </c>
      <c r="I36" s="672" t="s">
        <v>758</v>
      </c>
      <c r="J36" s="659"/>
      <c r="K36" s="670" t="s">
        <v>755</v>
      </c>
      <c r="L36" s="672" t="s">
        <v>756</v>
      </c>
      <c r="M36" s="659"/>
      <c r="N36" s="674"/>
      <c r="O36" s="674"/>
      <c r="P36" s="665"/>
      <c r="Q36" s="674" t="s">
        <v>759</v>
      </c>
      <c r="R36" s="675" t="s">
        <v>760</v>
      </c>
    </row>
    <row r="37" spans="2:18" ht="314.39999999999998" customHeight="1">
      <c r="B37" s="1156"/>
      <c r="C37" s="1157"/>
      <c r="D37" s="659"/>
      <c r="E37" s="670"/>
      <c r="F37" s="672"/>
      <c r="G37" s="659"/>
      <c r="H37" s="670" t="s">
        <v>761</v>
      </c>
      <c r="I37" s="672" t="s">
        <v>762</v>
      </c>
      <c r="J37" s="659"/>
      <c r="K37" s="670"/>
      <c r="L37" s="670"/>
      <c r="M37" s="659"/>
      <c r="N37" s="674"/>
      <c r="O37" s="674"/>
      <c r="P37" s="665"/>
      <c r="Q37" s="674" t="s">
        <v>763</v>
      </c>
      <c r="R37" s="675" t="s">
        <v>764</v>
      </c>
    </row>
    <row r="38" spans="2:18" ht="52.8" customHeight="1">
      <c r="B38" s="1156"/>
      <c r="C38" s="1157"/>
      <c r="D38" s="659"/>
      <c r="E38" s="670"/>
      <c r="F38" s="672"/>
      <c r="G38" s="659"/>
      <c r="H38" s="670" t="s">
        <v>765</v>
      </c>
      <c r="I38" s="672" t="s">
        <v>766</v>
      </c>
      <c r="J38" s="659"/>
      <c r="K38" s="670"/>
      <c r="L38" s="670"/>
      <c r="M38" s="659"/>
      <c r="N38" s="674"/>
      <c r="O38" s="674"/>
      <c r="P38" s="665"/>
      <c r="Q38" s="674" t="s">
        <v>752</v>
      </c>
      <c r="R38" s="675" t="s">
        <v>753</v>
      </c>
    </row>
    <row r="39" spans="2:18" ht="61.2" customHeight="1">
      <c r="B39" s="658"/>
      <c r="C39" s="676"/>
      <c r="D39" s="659"/>
      <c r="E39" s="670"/>
      <c r="F39" s="672"/>
      <c r="G39" s="659"/>
      <c r="H39" s="670" t="s">
        <v>767</v>
      </c>
      <c r="I39" s="672" t="s">
        <v>768</v>
      </c>
      <c r="J39" s="659"/>
      <c r="K39" s="670"/>
      <c r="L39" s="670"/>
      <c r="M39" s="659"/>
      <c r="N39" s="674"/>
      <c r="O39" s="674"/>
      <c r="P39" s="665"/>
      <c r="Q39" s="674" t="s">
        <v>769</v>
      </c>
      <c r="R39" s="675" t="s">
        <v>770</v>
      </c>
    </row>
    <row r="40" spans="2:18" ht="15.6">
      <c r="B40" s="679"/>
      <c r="C40" s="679"/>
      <c r="D40" s="659"/>
      <c r="E40" s="659"/>
      <c r="F40" s="678"/>
      <c r="G40" s="659"/>
      <c r="H40" s="659"/>
      <c r="I40" s="659"/>
      <c r="J40" s="659"/>
      <c r="K40" s="659"/>
      <c r="L40" s="659"/>
      <c r="M40" s="659"/>
      <c r="N40" s="667"/>
      <c r="O40" s="667"/>
      <c r="P40" s="665"/>
      <c r="Q40" s="667"/>
      <c r="R40" s="667"/>
    </row>
    <row r="41" spans="2:18" ht="72" customHeight="1">
      <c r="B41" s="1158" t="s">
        <v>771</v>
      </c>
      <c r="C41" s="1150" t="s">
        <v>772</v>
      </c>
      <c r="D41" s="659"/>
      <c r="E41" s="670"/>
      <c r="F41" s="672"/>
      <c r="G41" s="659"/>
      <c r="H41" s="670"/>
      <c r="I41" s="670"/>
      <c r="J41" s="659"/>
      <c r="K41" s="670" t="s">
        <v>640</v>
      </c>
      <c r="L41" s="672" t="s">
        <v>641</v>
      </c>
      <c r="M41" s="659"/>
      <c r="N41" s="674"/>
      <c r="O41" s="674"/>
      <c r="P41" s="665"/>
      <c r="Q41" s="674"/>
      <c r="R41" s="674"/>
    </row>
    <row r="42" spans="2:18" ht="77.400000000000006" customHeight="1">
      <c r="B42" s="1159"/>
      <c r="C42" s="1153"/>
      <c r="D42" s="659"/>
      <c r="E42" s="670"/>
      <c r="F42" s="672"/>
      <c r="G42" s="659"/>
      <c r="H42" s="670"/>
      <c r="I42" s="670"/>
      <c r="J42" s="659"/>
      <c r="K42" s="682" t="s">
        <v>646</v>
      </c>
      <c r="L42" s="672" t="s">
        <v>647</v>
      </c>
      <c r="M42" s="659"/>
      <c r="N42" s="674"/>
      <c r="O42" s="674"/>
      <c r="P42" s="665"/>
      <c r="Q42" s="674"/>
      <c r="R42" s="674"/>
    </row>
    <row r="43" spans="2:18" ht="15.6">
      <c r="B43" s="679"/>
      <c r="C43" s="679"/>
      <c r="D43" s="659"/>
      <c r="E43" s="659"/>
      <c r="F43" s="678"/>
      <c r="G43" s="659"/>
      <c r="H43" s="659"/>
      <c r="I43" s="659"/>
      <c r="J43" s="659"/>
      <c r="K43" s="659"/>
      <c r="L43" s="659"/>
      <c r="M43" s="659"/>
      <c r="N43" s="667"/>
      <c r="O43" s="667"/>
      <c r="P43" s="665"/>
      <c r="Q43" s="667"/>
      <c r="R43" s="667"/>
    </row>
    <row r="44" spans="2:18" ht="110.4" customHeight="1">
      <c r="B44" s="1148" t="s">
        <v>773</v>
      </c>
      <c r="C44" s="1150" t="s">
        <v>774</v>
      </c>
      <c r="D44" s="659"/>
      <c r="E44" s="670" t="s">
        <v>775</v>
      </c>
      <c r="F44" s="672" t="s">
        <v>679</v>
      </c>
      <c r="G44" s="659"/>
      <c r="H44" s="670" t="s">
        <v>767</v>
      </c>
      <c r="I44" s="672" t="s">
        <v>776</v>
      </c>
      <c r="J44" s="659"/>
      <c r="K44" s="670" t="s">
        <v>640</v>
      </c>
      <c r="L44" s="672" t="s">
        <v>641</v>
      </c>
      <c r="M44" s="659"/>
      <c r="N44" s="675" t="s">
        <v>745</v>
      </c>
      <c r="O44" s="675" t="s">
        <v>683</v>
      </c>
      <c r="P44" s="665"/>
      <c r="Q44" s="674" t="s">
        <v>777</v>
      </c>
      <c r="R44" s="675" t="s">
        <v>778</v>
      </c>
    </row>
    <row r="45" spans="2:18" ht="180">
      <c r="B45" s="1149"/>
      <c r="C45" s="1151"/>
      <c r="D45" s="659"/>
      <c r="E45" s="670" t="s">
        <v>779</v>
      </c>
      <c r="F45" s="672" t="s">
        <v>687</v>
      </c>
      <c r="G45" s="659"/>
      <c r="H45" s="670"/>
      <c r="I45" s="670"/>
      <c r="J45" s="659"/>
      <c r="K45" s="682" t="s">
        <v>646</v>
      </c>
      <c r="L45" s="672" t="s">
        <v>647</v>
      </c>
      <c r="M45" s="659"/>
      <c r="N45" s="674" t="s">
        <v>706</v>
      </c>
      <c r="O45" s="675" t="s">
        <v>707</v>
      </c>
      <c r="P45" s="665"/>
      <c r="Q45" s="674" t="s">
        <v>780</v>
      </c>
      <c r="R45" s="675" t="s">
        <v>781</v>
      </c>
    </row>
    <row r="46" spans="2:18" ht="40.799999999999997" customHeight="1">
      <c r="B46" s="1149"/>
      <c r="C46" s="1151"/>
      <c r="D46" s="659"/>
      <c r="E46" s="670" t="s">
        <v>782</v>
      </c>
      <c r="F46" s="672" t="s">
        <v>783</v>
      </c>
      <c r="G46" s="659"/>
      <c r="H46" s="670"/>
      <c r="I46" s="670"/>
      <c r="J46" s="659"/>
      <c r="K46" s="670"/>
      <c r="L46" s="670"/>
      <c r="M46" s="659"/>
      <c r="N46" s="674"/>
      <c r="O46" s="674"/>
      <c r="P46" s="665"/>
      <c r="Q46" s="674"/>
      <c r="R46" s="674"/>
    </row>
    <row r="47" spans="2:18" ht="15.6">
      <c r="B47" s="680"/>
      <c r="C47" s="680"/>
      <c r="D47" s="659"/>
      <c r="E47" s="659"/>
      <c r="F47" s="678"/>
      <c r="G47" s="659"/>
      <c r="H47" s="659"/>
      <c r="I47" s="659"/>
      <c r="J47" s="659"/>
      <c r="K47" s="659"/>
      <c r="L47" s="659"/>
      <c r="M47" s="659"/>
      <c r="N47" s="667"/>
      <c r="O47" s="667"/>
      <c r="P47" s="665"/>
      <c r="Q47" s="667"/>
      <c r="R47" s="667"/>
    </row>
    <row r="48" spans="2:18" ht="87" customHeight="1">
      <c r="B48" s="1148" t="s">
        <v>784</v>
      </c>
      <c r="C48" s="1150" t="s">
        <v>785</v>
      </c>
      <c r="D48" s="659"/>
      <c r="E48" s="670"/>
      <c r="F48" s="672"/>
      <c r="G48" s="659"/>
      <c r="H48" s="670"/>
      <c r="I48" s="670"/>
      <c r="J48" s="659"/>
      <c r="K48" s="670" t="s">
        <v>640</v>
      </c>
      <c r="L48" s="672" t="s">
        <v>641</v>
      </c>
      <c r="M48" s="659"/>
      <c r="N48" s="674" t="s">
        <v>786</v>
      </c>
      <c r="O48" s="675" t="s">
        <v>787</v>
      </c>
      <c r="P48" s="665"/>
      <c r="Q48" s="675" t="s">
        <v>788</v>
      </c>
      <c r="R48" s="675" t="s">
        <v>789</v>
      </c>
    </row>
    <row r="49" spans="2:18" ht="75" customHeight="1">
      <c r="B49" s="1149"/>
      <c r="C49" s="1151"/>
      <c r="D49" s="659"/>
      <c r="E49" s="670"/>
      <c r="F49" s="672"/>
      <c r="G49" s="659"/>
      <c r="H49" s="670"/>
      <c r="I49" s="670"/>
      <c r="J49" s="659"/>
      <c r="K49" s="682" t="s">
        <v>646</v>
      </c>
      <c r="L49" s="672" t="s">
        <v>647</v>
      </c>
      <c r="M49" s="659"/>
      <c r="N49" s="675" t="s">
        <v>790</v>
      </c>
      <c r="O49" s="675" t="s">
        <v>791</v>
      </c>
      <c r="P49" s="665"/>
      <c r="Q49" s="674" t="s">
        <v>792</v>
      </c>
      <c r="R49" s="675" t="s">
        <v>793</v>
      </c>
    </row>
    <row r="50" spans="2:18" ht="39" customHeight="1">
      <c r="B50" s="1149"/>
      <c r="C50" s="1151"/>
      <c r="D50" s="659"/>
      <c r="E50" s="670"/>
      <c r="F50" s="672"/>
      <c r="G50" s="659"/>
      <c r="H50" s="670"/>
      <c r="I50" s="670"/>
      <c r="J50" s="659"/>
      <c r="K50" s="670"/>
      <c r="L50" s="670"/>
      <c r="M50" s="659"/>
      <c r="N50" s="674"/>
      <c r="O50" s="674"/>
      <c r="P50" s="665"/>
      <c r="Q50" s="674" t="s">
        <v>794</v>
      </c>
      <c r="R50" s="675" t="s">
        <v>795</v>
      </c>
    </row>
    <row r="51" spans="2:18" ht="53.4" customHeight="1">
      <c r="B51" s="1149"/>
      <c r="C51" s="1151"/>
      <c r="D51" s="659"/>
      <c r="E51" s="670"/>
      <c r="F51" s="672"/>
      <c r="G51" s="659"/>
      <c r="H51" s="670"/>
      <c r="I51" s="670"/>
      <c r="J51" s="659"/>
      <c r="K51" s="670"/>
      <c r="L51" s="670"/>
      <c r="M51" s="659"/>
      <c r="N51" s="674"/>
      <c r="O51" s="674"/>
      <c r="P51" s="665"/>
      <c r="Q51" s="675" t="s">
        <v>796</v>
      </c>
      <c r="R51" s="675" t="s">
        <v>797</v>
      </c>
    </row>
    <row r="52" spans="2:18" ht="43.2" customHeight="1">
      <c r="B52" s="1149"/>
      <c r="C52" s="1151"/>
      <c r="D52" s="659"/>
      <c r="E52" s="670"/>
      <c r="F52" s="672"/>
      <c r="G52" s="659"/>
      <c r="H52" s="670"/>
      <c r="I52" s="670"/>
      <c r="J52" s="659"/>
      <c r="K52" s="670"/>
      <c r="L52" s="670"/>
      <c r="M52" s="659"/>
      <c r="N52" s="674"/>
      <c r="O52" s="674"/>
      <c r="P52" s="665"/>
      <c r="Q52" s="674" t="s">
        <v>798</v>
      </c>
      <c r="R52" s="675" t="s">
        <v>799</v>
      </c>
    </row>
    <row r="53" spans="2:18">
      <c r="B53" s="1152"/>
      <c r="C53" s="1153"/>
      <c r="D53" s="659"/>
      <c r="E53" s="670"/>
      <c r="F53" s="672"/>
      <c r="G53" s="659"/>
      <c r="H53" s="670"/>
      <c r="I53" s="670"/>
      <c r="J53" s="659"/>
      <c r="K53" s="670"/>
      <c r="L53" s="670"/>
      <c r="M53" s="659"/>
      <c r="N53" s="674"/>
      <c r="O53" s="674"/>
      <c r="P53" s="665"/>
      <c r="Q53" s="674"/>
      <c r="R53" s="674"/>
    </row>
    <row r="54" spans="2:18">
      <c r="B54" s="667"/>
      <c r="C54" s="667"/>
      <c r="D54" s="659"/>
      <c r="E54" s="659"/>
      <c r="F54" s="678"/>
      <c r="G54" s="659"/>
      <c r="H54" s="659"/>
      <c r="I54" s="659"/>
      <c r="J54" s="659"/>
      <c r="K54" s="667"/>
      <c r="L54" s="667"/>
      <c r="M54" s="659"/>
      <c r="N54" s="667"/>
      <c r="O54" s="667"/>
      <c r="P54" s="665"/>
      <c r="Q54" s="667"/>
      <c r="R54" s="667"/>
    </row>
  </sheetData>
  <sheetProtection algorithmName="SHA-512" hashValue="xLSekpBan1MW81MZHoUXpNJulhxIbbD89EZBoQJWBPKWbRt7O+CmOO3pM6H05w14gginUkgU6lzlUeETsmZ3rw==" saltValue="AOzjsLw+Is1s41elJB9ARw==" spinCount="100000" sheet="1" objects="1" scenarios="1"/>
  <mergeCells count="17">
    <mergeCell ref="N5:O10"/>
    <mergeCell ref="E6:F10"/>
    <mergeCell ref="B12:B24"/>
    <mergeCell ref="C12:C24"/>
    <mergeCell ref="B44:B46"/>
    <mergeCell ref="C44:C46"/>
    <mergeCell ref="B48:B53"/>
    <mergeCell ref="C48:C53"/>
    <mergeCell ref="B3:C3"/>
    <mergeCell ref="B26:B31"/>
    <mergeCell ref="C26:C31"/>
    <mergeCell ref="B33:B38"/>
    <mergeCell ref="C33:C38"/>
    <mergeCell ref="B41:B42"/>
    <mergeCell ref="C41:C42"/>
    <mergeCell ref="B5:B10"/>
    <mergeCell ref="C5:C10"/>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X67"/>
  <sheetViews>
    <sheetView showGridLines="0" zoomScale="70" zoomScaleNormal="70" workbookViewId="0">
      <pane xSplit="4" ySplit="8" topLeftCell="E9" activePane="bottomRight" state="frozen"/>
      <selection pane="topRight" activeCell="E1" sqref="E1"/>
      <selection pane="bottomLeft" activeCell="A9" sqref="A9"/>
      <selection pane="bottomRight" activeCell="A2" sqref="A2:M2"/>
    </sheetView>
  </sheetViews>
  <sheetFormatPr baseColWidth="10" defaultColWidth="1.19921875" defaultRowHeight="15.6"/>
  <cols>
    <col min="1" max="1" width="12.09765625" customWidth="1"/>
    <col min="2" max="2" width="11.09765625" customWidth="1"/>
    <col min="4" max="4" width="3.69921875" customWidth="1"/>
    <col min="5" max="5" width="3.296875" customWidth="1"/>
    <col min="6" max="13" width="1.796875" bestFit="1" customWidth="1"/>
    <col min="14" max="14" width="2.69921875" bestFit="1" customWidth="1"/>
    <col min="15" max="15" width="2.8984375" customWidth="1"/>
    <col min="16" max="16" width="2.69921875" bestFit="1" customWidth="1"/>
    <col min="17" max="17" width="4.09765625" customWidth="1"/>
    <col min="18" max="21" width="2.69921875" bestFit="1" customWidth="1"/>
    <col min="22" max="22" width="4" customWidth="1"/>
    <col min="23" max="30" width="2.69921875" bestFit="1" customWidth="1"/>
    <col min="31" max="31" width="3.8984375" customWidth="1"/>
    <col min="32" max="36" width="2.69921875" bestFit="1" customWidth="1"/>
    <col min="37" max="37" width="4" bestFit="1" customWidth="1"/>
    <col min="38" max="41" width="2.69921875" bestFit="1" customWidth="1"/>
    <col min="42" max="42" width="2.3984375" customWidth="1"/>
    <col min="43" max="53" width="2.69921875" bestFit="1" customWidth="1"/>
    <col min="54" max="54" width="3.3984375" customWidth="1"/>
    <col min="55" max="94" width="3.296875" customWidth="1"/>
    <col min="96" max="97" width="2.69921875" bestFit="1" customWidth="1"/>
    <col min="98" max="100" width="1.5" customWidth="1"/>
    <col min="101" max="101" width="2.296875" customWidth="1"/>
    <col min="102" max="103" width="2.796875" customWidth="1"/>
    <col min="104" max="104" width="2.5" customWidth="1"/>
    <col min="105" max="105" width="4.5" customWidth="1"/>
    <col min="106" max="106" width="6.8984375" customWidth="1"/>
    <col min="257" max="257" width="9.19921875" customWidth="1"/>
    <col min="258" max="258" width="6.5" customWidth="1"/>
    <col min="354" max="356" width="1.5" customWidth="1"/>
    <col min="357" max="357" width="2.296875" customWidth="1"/>
    <col min="358" max="359" width="2.796875" customWidth="1"/>
    <col min="360" max="360" width="2.5" customWidth="1"/>
    <col min="361" max="361" width="4.5" customWidth="1"/>
    <col min="362" max="362" width="4.296875" customWidth="1"/>
    <col min="513" max="513" width="9.19921875" customWidth="1"/>
    <col min="514" max="514" width="6.5" customWidth="1"/>
    <col min="610" max="612" width="1.5" customWidth="1"/>
    <col min="613" max="613" width="2.296875" customWidth="1"/>
    <col min="614" max="615" width="2.796875" customWidth="1"/>
    <col min="616" max="616" width="2.5" customWidth="1"/>
    <col min="617" max="617" width="4.5" customWidth="1"/>
    <col min="618" max="618" width="4.296875" customWidth="1"/>
    <col min="769" max="769" width="9.19921875" customWidth="1"/>
    <col min="770" max="770" width="6.5" customWidth="1"/>
    <col min="866" max="868" width="1.5" customWidth="1"/>
    <col min="869" max="869" width="2.296875" customWidth="1"/>
    <col min="870" max="871" width="2.796875" customWidth="1"/>
    <col min="872" max="872" width="2.5" customWidth="1"/>
    <col min="873" max="873" width="4.5" customWidth="1"/>
    <col min="874" max="874" width="4.296875" customWidth="1"/>
    <col min="1025" max="1025" width="9.19921875" customWidth="1"/>
    <col min="1026" max="1026" width="6.5" customWidth="1"/>
    <col min="1122" max="1124" width="1.5" customWidth="1"/>
    <col min="1125" max="1125" width="2.296875" customWidth="1"/>
    <col min="1126" max="1127" width="2.796875" customWidth="1"/>
    <col min="1128" max="1128" width="2.5" customWidth="1"/>
    <col min="1129" max="1129" width="4.5" customWidth="1"/>
    <col min="1130" max="1130" width="4.296875" customWidth="1"/>
    <col min="1281" max="1281" width="9.19921875" customWidth="1"/>
    <col min="1282" max="1282" width="6.5" customWidth="1"/>
    <col min="1378" max="1380" width="1.5" customWidth="1"/>
    <col min="1381" max="1381" width="2.296875" customWidth="1"/>
    <col min="1382" max="1383" width="2.796875" customWidth="1"/>
    <col min="1384" max="1384" width="2.5" customWidth="1"/>
    <col min="1385" max="1385" width="4.5" customWidth="1"/>
    <col min="1386" max="1386" width="4.296875" customWidth="1"/>
    <col min="1537" max="1537" width="9.19921875" customWidth="1"/>
    <col min="1538" max="1538" width="6.5" customWidth="1"/>
    <col min="1634" max="1636" width="1.5" customWidth="1"/>
    <col min="1637" max="1637" width="2.296875" customWidth="1"/>
    <col min="1638" max="1639" width="2.796875" customWidth="1"/>
    <col min="1640" max="1640" width="2.5" customWidth="1"/>
    <col min="1641" max="1641" width="4.5" customWidth="1"/>
    <col min="1642" max="1642" width="4.296875" customWidth="1"/>
    <col min="1793" max="1793" width="9.19921875" customWidth="1"/>
    <col min="1794" max="1794" width="6.5" customWidth="1"/>
    <col min="1890" max="1892" width="1.5" customWidth="1"/>
    <col min="1893" max="1893" width="2.296875" customWidth="1"/>
    <col min="1894" max="1895" width="2.796875" customWidth="1"/>
    <col min="1896" max="1896" width="2.5" customWidth="1"/>
    <col min="1897" max="1897" width="4.5" customWidth="1"/>
    <col min="1898" max="1898" width="4.296875" customWidth="1"/>
    <col min="2049" max="2049" width="9.19921875" customWidth="1"/>
    <col min="2050" max="2050" width="6.5" customWidth="1"/>
    <col min="2146" max="2148" width="1.5" customWidth="1"/>
    <col min="2149" max="2149" width="2.296875" customWidth="1"/>
    <col min="2150" max="2151" width="2.796875" customWidth="1"/>
    <col min="2152" max="2152" width="2.5" customWidth="1"/>
    <col min="2153" max="2153" width="4.5" customWidth="1"/>
    <col min="2154" max="2154" width="4.296875" customWidth="1"/>
    <col min="2305" max="2305" width="9.19921875" customWidth="1"/>
    <col min="2306" max="2306" width="6.5" customWidth="1"/>
    <col min="2402" max="2404" width="1.5" customWidth="1"/>
    <col min="2405" max="2405" width="2.296875" customWidth="1"/>
    <col min="2406" max="2407" width="2.796875" customWidth="1"/>
    <col min="2408" max="2408" width="2.5" customWidth="1"/>
    <col min="2409" max="2409" width="4.5" customWidth="1"/>
    <col min="2410" max="2410" width="4.296875" customWidth="1"/>
    <col min="2561" max="2561" width="9.19921875" customWidth="1"/>
    <col min="2562" max="2562" width="6.5" customWidth="1"/>
    <col min="2658" max="2660" width="1.5" customWidth="1"/>
    <col min="2661" max="2661" width="2.296875" customWidth="1"/>
    <col min="2662" max="2663" width="2.796875" customWidth="1"/>
    <col min="2664" max="2664" width="2.5" customWidth="1"/>
    <col min="2665" max="2665" width="4.5" customWidth="1"/>
    <col min="2666" max="2666" width="4.296875" customWidth="1"/>
    <col min="2817" max="2817" width="9.19921875" customWidth="1"/>
    <col min="2818" max="2818" width="6.5" customWidth="1"/>
    <col min="2914" max="2916" width="1.5" customWidth="1"/>
    <col min="2917" max="2917" width="2.296875" customWidth="1"/>
    <col min="2918" max="2919" width="2.796875" customWidth="1"/>
    <col min="2920" max="2920" width="2.5" customWidth="1"/>
    <col min="2921" max="2921" width="4.5" customWidth="1"/>
    <col min="2922" max="2922" width="4.296875" customWidth="1"/>
    <col min="3073" max="3073" width="9.19921875" customWidth="1"/>
    <col min="3074" max="3074" width="6.5" customWidth="1"/>
    <col min="3170" max="3172" width="1.5" customWidth="1"/>
    <col min="3173" max="3173" width="2.296875" customWidth="1"/>
    <col min="3174" max="3175" width="2.796875" customWidth="1"/>
    <col min="3176" max="3176" width="2.5" customWidth="1"/>
    <col min="3177" max="3177" width="4.5" customWidth="1"/>
    <col min="3178" max="3178" width="4.296875" customWidth="1"/>
    <col min="3329" max="3329" width="9.19921875" customWidth="1"/>
    <col min="3330" max="3330" width="6.5" customWidth="1"/>
    <col min="3426" max="3428" width="1.5" customWidth="1"/>
    <col min="3429" max="3429" width="2.296875" customWidth="1"/>
    <col min="3430" max="3431" width="2.796875" customWidth="1"/>
    <col min="3432" max="3432" width="2.5" customWidth="1"/>
    <col min="3433" max="3433" width="4.5" customWidth="1"/>
    <col min="3434" max="3434" width="4.296875" customWidth="1"/>
    <col min="3585" max="3585" width="9.19921875" customWidth="1"/>
    <col min="3586" max="3586" width="6.5" customWidth="1"/>
    <col min="3682" max="3684" width="1.5" customWidth="1"/>
    <col min="3685" max="3685" width="2.296875" customWidth="1"/>
    <col min="3686" max="3687" width="2.796875" customWidth="1"/>
    <col min="3688" max="3688" width="2.5" customWidth="1"/>
    <col min="3689" max="3689" width="4.5" customWidth="1"/>
    <col min="3690" max="3690" width="4.296875" customWidth="1"/>
    <col min="3841" max="3841" width="9.19921875" customWidth="1"/>
    <col min="3842" max="3842" width="6.5" customWidth="1"/>
    <col min="3938" max="3940" width="1.5" customWidth="1"/>
    <col min="3941" max="3941" width="2.296875" customWidth="1"/>
    <col min="3942" max="3943" width="2.796875" customWidth="1"/>
    <col min="3944" max="3944" width="2.5" customWidth="1"/>
    <col min="3945" max="3945" width="4.5" customWidth="1"/>
    <col min="3946" max="3946" width="4.296875" customWidth="1"/>
    <col min="4097" max="4097" width="9.19921875" customWidth="1"/>
    <col min="4098" max="4098" width="6.5" customWidth="1"/>
    <col min="4194" max="4196" width="1.5" customWidth="1"/>
    <col min="4197" max="4197" width="2.296875" customWidth="1"/>
    <col min="4198" max="4199" width="2.796875" customWidth="1"/>
    <col min="4200" max="4200" width="2.5" customWidth="1"/>
    <col min="4201" max="4201" width="4.5" customWidth="1"/>
    <col min="4202" max="4202" width="4.296875" customWidth="1"/>
    <col min="4353" max="4353" width="9.19921875" customWidth="1"/>
    <col min="4354" max="4354" width="6.5" customWidth="1"/>
    <col min="4450" max="4452" width="1.5" customWidth="1"/>
    <col min="4453" max="4453" width="2.296875" customWidth="1"/>
    <col min="4454" max="4455" width="2.796875" customWidth="1"/>
    <col min="4456" max="4456" width="2.5" customWidth="1"/>
    <col min="4457" max="4457" width="4.5" customWidth="1"/>
    <col min="4458" max="4458" width="4.296875" customWidth="1"/>
    <col min="4609" max="4609" width="9.19921875" customWidth="1"/>
    <col min="4610" max="4610" width="6.5" customWidth="1"/>
    <col min="4706" max="4708" width="1.5" customWidth="1"/>
    <col min="4709" max="4709" width="2.296875" customWidth="1"/>
    <col min="4710" max="4711" width="2.796875" customWidth="1"/>
    <col min="4712" max="4712" width="2.5" customWidth="1"/>
    <col min="4713" max="4713" width="4.5" customWidth="1"/>
    <col min="4714" max="4714" width="4.296875" customWidth="1"/>
    <col min="4865" max="4865" width="9.19921875" customWidth="1"/>
    <col min="4866" max="4866" width="6.5" customWidth="1"/>
    <col min="4962" max="4964" width="1.5" customWidth="1"/>
    <col min="4965" max="4965" width="2.296875" customWidth="1"/>
    <col min="4966" max="4967" width="2.796875" customWidth="1"/>
    <col min="4968" max="4968" width="2.5" customWidth="1"/>
    <col min="4969" max="4969" width="4.5" customWidth="1"/>
    <col min="4970" max="4970" width="4.296875" customWidth="1"/>
    <col min="5121" max="5121" width="9.19921875" customWidth="1"/>
    <col min="5122" max="5122" width="6.5" customWidth="1"/>
    <col min="5218" max="5220" width="1.5" customWidth="1"/>
    <col min="5221" max="5221" width="2.296875" customWidth="1"/>
    <col min="5222" max="5223" width="2.796875" customWidth="1"/>
    <col min="5224" max="5224" width="2.5" customWidth="1"/>
    <col min="5225" max="5225" width="4.5" customWidth="1"/>
    <col min="5226" max="5226" width="4.296875" customWidth="1"/>
    <col min="5377" max="5377" width="9.19921875" customWidth="1"/>
    <col min="5378" max="5378" width="6.5" customWidth="1"/>
    <col min="5474" max="5476" width="1.5" customWidth="1"/>
    <col min="5477" max="5477" width="2.296875" customWidth="1"/>
    <col min="5478" max="5479" width="2.796875" customWidth="1"/>
    <col min="5480" max="5480" width="2.5" customWidth="1"/>
    <col min="5481" max="5481" width="4.5" customWidth="1"/>
    <col min="5482" max="5482" width="4.296875" customWidth="1"/>
    <col min="5633" max="5633" width="9.19921875" customWidth="1"/>
    <col min="5634" max="5634" width="6.5" customWidth="1"/>
    <col min="5730" max="5732" width="1.5" customWidth="1"/>
    <col min="5733" max="5733" width="2.296875" customWidth="1"/>
    <col min="5734" max="5735" width="2.796875" customWidth="1"/>
    <col min="5736" max="5736" width="2.5" customWidth="1"/>
    <col min="5737" max="5737" width="4.5" customWidth="1"/>
    <col min="5738" max="5738" width="4.296875" customWidth="1"/>
    <col min="5889" max="5889" width="9.19921875" customWidth="1"/>
    <col min="5890" max="5890" width="6.5" customWidth="1"/>
    <col min="5986" max="5988" width="1.5" customWidth="1"/>
    <col min="5989" max="5989" width="2.296875" customWidth="1"/>
    <col min="5990" max="5991" width="2.796875" customWidth="1"/>
    <col min="5992" max="5992" width="2.5" customWidth="1"/>
    <col min="5993" max="5993" width="4.5" customWidth="1"/>
    <col min="5994" max="5994" width="4.296875" customWidth="1"/>
    <col min="6145" max="6145" width="9.19921875" customWidth="1"/>
    <col min="6146" max="6146" width="6.5" customWidth="1"/>
    <col min="6242" max="6244" width="1.5" customWidth="1"/>
    <col min="6245" max="6245" width="2.296875" customWidth="1"/>
    <col min="6246" max="6247" width="2.796875" customWidth="1"/>
    <col min="6248" max="6248" width="2.5" customWidth="1"/>
    <col min="6249" max="6249" width="4.5" customWidth="1"/>
    <col min="6250" max="6250" width="4.296875" customWidth="1"/>
    <col min="6401" max="6401" width="9.19921875" customWidth="1"/>
    <col min="6402" max="6402" width="6.5" customWidth="1"/>
    <col min="6498" max="6500" width="1.5" customWidth="1"/>
    <col min="6501" max="6501" width="2.296875" customWidth="1"/>
    <col min="6502" max="6503" width="2.796875" customWidth="1"/>
    <col min="6504" max="6504" width="2.5" customWidth="1"/>
    <col min="6505" max="6505" width="4.5" customWidth="1"/>
    <col min="6506" max="6506" width="4.296875" customWidth="1"/>
    <col min="6657" max="6657" width="9.19921875" customWidth="1"/>
    <col min="6658" max="6658" width="6.5" customWidth="1"/>
    <col min="6754" max="6756" width="1.5" customWidth="1"/>
    <col min="6757" max="6757" width="2.296875" customWidth="1"/>
    <col min="6758" max="6759" width="2.796875" customWidth="1"/>
    <col min="6760" max="6760" width="2.5" customWidth="1"/>
    <col min="6761" max="6761" width="4.5" customWidth="1"/>
    <col min="6762" max="6762" width="4.296875" customWidth="1"/>
    <col min="6913" max="6913" width="9.19921875" customWidth="1"/>
    <col min="6914" max="6914" width="6.5" customWidth="1"/>
    <col min="7010" max="7012" width="1.5" customWidth="1"/>
    <col min="7013" max="7013" width="2.296875" customWidth="1"/>
    <col min="7014" max="7015" width="2.796875" customWidth="1"/>
    <col min="7016" max="7016" width="2.5" customWidth="1"/>
    <col min="7017" max="7017" width="4.5" customWidth="1"/>
    <col min="7018" max="7018" width="4.296875" customWidth="1"/>
    <col min="7169" max="7169" width="9.19921875" customWidth="1"/>
    <col min="7170" max="7170" width="6.5" customWidth="1"/>
    <col min="7266" max="7268" width="1.5" customWidth="1"/>
    <col min="7269" max="7269" width="2.296875" customWidth="1"/>
    <col min="7270" max="7271" width="2.796875" customWidth="1"/>
    <col min="7272" max="7272" width="2.5" customWidth="1"/>
    <col min="7273" max="7273" width="4.5" customWidth="1"/>
    <col min="7274" max="7274" width="4.296875" customWidth="1"/>
    <col min="7425" max="7425" width="9.19921875" customWidth="1"/>
    <col min="7426" max="7426" width="6.5" customWidth="1"/>
    <col min="7522" max="7524" width="1.5" customWidth="1"/>
    <col min="7525" max="7525" width="2.296875" customWidth="1"/>
    <col min="7526" max="7527" width="2.796875" customWidth="1"/>
    <col min="7528" max="7528" width="2.5" customWidth="1"/>
    <col min="7529" max="7529" width="4.5" customWidth="1"/>
    <col min="7530" max="7530" width="4.296875" customWidth="1"/>
    <col min="7681" max="7681" width="9.19921875" customWidth="1"/>
    <col min="7682" max="7682" width="6.5" customWidth="1"/>
    <col min="7778" max="7780" width="1.5" customWidth="1"/>
    <col min="7781" max="7781" width="2.296875" customWidth="1"/>
    <col min="7782" max="7783" width="2.796875" customWidth="1"/>
    <col min="7784" max="7784" width="2.5" customWidth="1"/>
    <col min="7785" max="7785" width="4.5" customWidth="1"/>
    <col min="7786" max="7786" width="4.296875" customWidth="1"/>
    <col min="7937" max="7937" width="9.19921875" customWidth="1"/>
    <col min="7938" max="7938" width="6.5" customWidth="1"/>
    <col min="8034" max="8036" width="1.5" customWidth="1"/>
    <col min="8037" max="8037" width="2.296875" customWidth="1"/>
    <col min="8038" max="8039" width="2.796875" customWidth="1"/>
    <col min="8040" max="8040" width="2.5" customWidth="1"/>
    <col min="8041" max="8041" width="4.5" customWidth="1"/>
    <col min="8042" max="8042" width="4.296875" customWidth="1"/>
    <col min="8193" max="8193" width="9.19921875" customWidth="1"/>
    <col min="8194" max="8194" width="6.5" customWidth="1"/>
    <col min="8290" max="8292" width="1.5" customWidth="1"/>
    <col min="8293" max="8293" width="2.296875" customWidth="1"/>
    <col min="8294" max="8295" width="2.796875" customWidth="1"/>
    <col min="8296" max="8296" width="2.5" customWidth="1"/>
    <col min="8297" max="8297" width="4.5" customWidth="1"/>
    <col min="8298" max="8298" width="4.296875" customWidth="1"/>
    <col min="8449" max="8449" width="9.19921875" customWidth="1"/>
    <col min="8450" max="8450" width="6.5" customWidth="1"/>
    <col min="8546" max="8548" width="1.5" customWidth="1"/>
    <col min="8549" max="8549" width="2.296875" customWidth="1"/>
    <col min="8550" max="8551" width="2.796875" customWidth="1"/>
    <col min="8552" max="8552" width="2.5" customWidth="1"/>
    <col min="8553" max="8553" width="4.5" customWidth="1"/>
    <col min="8554" max="8554" width="4.296875" customWidth="1"/>
    <col min="8705" max="8705" width="9.19921875" customWidth="1"/>
    <col min="8706" max="8706" width="6.5" customWidth="1"/>
    <col min="8802" max="8804" width="1.5" customWidth="1"/>
    <col min="8805" max="8805" width="2.296875" customWidth="1"/>
    <col min="8806" max="8807" width="2.796875" customWidth="1"/>
    <col min="8808" max="8808" width="2.5" customWidth="1"/>
    <col min="8809" max="8809" width="4.5" customWidth="1"/>
    <col min="8810" max="8810" width="4.296875" customWidth="1"/>
    <col min="8961" max="8961" width="9.19921875" customWidth="1"/>
    <col min="8962" max="8962" width="6.5" customWidth="1"/>
    <col min="9058" max="9060" width="1.5" customWidth="1"/>
    <col min="9061" max="9061" width="2.296875" customWidth="1"/>
    <col min="9062" max="9063" width="2.796875" customWidth="1"/>
    <col min="9064" max="9064" width="2.5" customWidth="1"/>
    <col min="9065" max="9065" width="4.5" customWidth="1"/>
    <col min="9066" max="9066" width="4.296875" customWidth="1"/>
    <col min="9217" max="9217" width="9.19921875" customWidth="1"/>
    <col min="9218" max="9218" width="6.5" customWidth="1"/>
    <col min="9314" max="9316" width="1.5" customWidth="1"/>
    <col min="9317" max="9317" width="2.296875" customWidth="1"/>
    <col min="9318" max="9319" width="2.796875" customWidth="1"/>
    <col min="9320" max="9320" width="2.5" customWidth="1"/>
    <col min="9321" max="9321" width="4.5" customWidth="1"/>
    <col min="9322" max="9322" width="4.296875" customWidth="1"/>
    <col min="9473" max="9473" width="9.19921875" customWidth="1"/>
    <col min="9474" max="9474" width="6.5" customWidth="1"/>
    <col min="9570" max="9572" width="1.5" customWidth="1"/>
    <col min="9573" max="9573" width="2.296875" customWidth="1"/>
    <col min="9574" max="9575" width="2.796875" customWidth="1"/>
    <col min="9576" max="9576" width="2.5" customWidth="1"/>
    <col min="9577" max="9577" width="4.5" customWidth="1"/>
    <col min="9578" max="9578" width="4.296875" customWidth="1"/>
    <col min="9729" max="9729" width="9.19921875" customWidth="1"/>
    <col min="9730" max="9730" width="6.5" customWidth="1"/>
    <col min="9826" max="9828" width="1.5" customWidth="1"/>
    <col min="9829" max="9829" width="2.296875" customWidth="1"/>
    <col min="9830" max="9831" width="2.796875" customWidth="1"/>
    <col min="9832" max="9832" width="2.5" customWidth="1"/>
    <col min="9833" max="9833" width="4.5" customWidth="1"/>
    <col min="9834" max="9834" width="4.296875" customWidth="1"/>
    <col min="9985" max="9985" width="9.19921875" customWidth="1"/>
    <col min="9986" max="9986" width="6.5" customWidth="1"/>
    <col min="10082" max="10084" width="1.5" customWidth="1"/>
    <col min="10085" max="10085" width="2.296875" customWidth="1"/>
    <col min="10086" max="10087" width="2.796875" customWidth="1"/>
    <col min="10088" max="10088" width="2.5" customWidth="1"/>
    <col min="10089" max="10089" width="4.5" customWidth="1"/>
    <col min="10090" max="10090" width="4.296875" customWidth="1"/>
    <col min="10241" max="10241" width="9.19921875" customWidth="1"/>
    <col min="10242" max="10242" width="6.5" customWidth="1"/>
    <col min="10338" max="10340" width="1.5" customWidth="1"/>
    <col min="10341" max="10341" width="2.296875" customWidth="1"/>
    <col min="10342" max="10343" width="2.796875" customWidth="1"/>
    <col min="10344" max="10344" width="2.5" customWidth="1"/>
    <col min="10345" max="10345" width="4.5" customWidth="1"/>
    <col min="10346" max="10346" width="4.296875" customWidth="1"/>
    <col min="10497" max="10497" width="9.19921875" customWidth="1"/>
    <col min="10498" max="10498" width="6.5" customWidth="1"/>
    <col min="10594" max="10596" width="1.5" customWidth="1"/>
    <col min="10597" max="10597" width="2.296875" customWidth="1"/>
    <col min="10598" max="10599" width="2.796875" customWidth="1"/>
    <col min="10600" max="10600" width="2.5" customWidth="1"/>
    <col min="10601" max="10601" width="4.5" customWidth="1"/>
    <col min="10602" max="10602" width="4.296875" customWidth="1"/>
    <col min="10753" max="10753" width="9.19921875" customWidth="1"/>
    <col min="10754" max="10754" width="6.5" customWidth="1"/>
    <col min="10850" max="10852" width="1.5" customWidth="1"/>
    <col min="10853" max="10853" width="2.296875" customWidth="1"/>
    <col min="10854" max="10855" width="2.796875" customWidth="1"/>
    <col min="10856" max="10856" width="2.5" customWidth="1"/>
    <col min="10857" max="10857" width="4.5" customWidth="1"/>
    <col min="10858" max="10858" width="4.296875" customWidth="1"/>
    <col min="11009" max="11009" width="9.19921875" customWidth="1"/>
    <col min="11010" max="11010" width="6.5" customWidth="1"/>
    <col min="11106" max="11108" width="1.5" customWidth="1"/>
    <col min="11109" max="11109" width="2.296875" customWidth="1"/>
    <col min="11110" max="11111" width="2.796875" customWidth="1"/>
    <col min="11112" max="11112" width="2.5" customWidth="1"/>
    <col min="11113" max="11113" width="4.5" customWidth="1"/>
    <col min="11114" max="11114" width="4.296875" customWidth="1"/>
    <col min="11265" max="11265" width="9.19921875" customWidth="1"/>
    <col min="11266" max="11266" width="6.5" customWidth="1"/>
    <col min="11362" max="11364" width="1.5" customWidth="1"/>
    <col min="11365" max="11365" width="2.296875" customWidth="1"/>
    <col min="11366" max="11367" width="2.796875" customWidth="1"/>
    <col min="11368" max="11368" width="2.5" customWidth="1"/>
    <col min="11369" max="11369" width="4.5" customWidth="1"/>
    <col min="11370" max="11370" width="4.296875" customWidth="1"/>
    <col min="11521" max="11521" width="9.19921875" customWidth="1"/>
    <col min="11522" max="11522" width="6.5" customWidth="1"/>
    <col min="11618" max="11620" width="1.5" customWidth="1"/>
    <col min="11621" max="11621" width="2.296875" customWidth="1"/>
    <col min="11622" max="11623" width="2.796875" customWidth="1"/>
    <col min="11624" max="11624" width="2.5" customWidth="1"/>
    <col min="11625" max="11625" width="4.5" customWidth="1"/>
    <col min="11626" max="11626" width="4.296875" customWidth="1"/>
    <col min="11777" max="11777" width="9.19921875" customWidth="1"/>
    <col min="11778" max="11778" width="6.5" customWidth="1"/>
    <col min="11874" max="11876" width="1.5" customWidth="1"/>
    <col min="11877" max="11877" width="2.296875" customWidth="1"/>
    <col min="11878" max="11879" width="2.796875" customWidth="1"/>
    <col min="11880" max="11880" width="2.5" customWidth="1"/>
    <col min="11881" max="11881" width="4.5" customWidth="1"/>
    <col min="11882" max="11882" width="4.296875" customWidth="1"/>
    <col min="12033" max="12033" width="9.19921875" customWidth="1"/>
    <col min="12034" max="12034" width="6.5" customWidth="1"/>
    <col min="12130" max="12132" width="1.5" customWidth="1"/>
    <col min="12133" max="12133" width="2.296875" customWidth="1"/>
    <col min="12134" max="12135" width="2.796875" customWidth="1"/>
    <col min="12136" max="12136" width="2.5" customWidth="1"/>
    <col min="12137" max="12137" width="4.5" customWidth="1"/>
    <col min="12138" max="12138" width="4.296875" customWidth="1"/>
    <col min="12289" max="12289" width="9.19921875" customWidth="1"/>
    <col min="12290" max="12290" width="6.5" customWidth="1"/>
    <col min="12386" max="12388" width="1.5" customWidth="1"/>
    <col min="12389" max="12389" width="2.296875" customWidth="1"/>
    <col min="12390" max="12391" width="2.796875" customWidth="1"/>
    <col min="12392" max="12392" width="2.5" customWidth="1"/>
    <col min="12393" max="12393" width="4.5" customWidth="1"/>
    <col min="12394" max="12394" width="4.296875" customWidth="1"/>
    <col min="12545" max="12545" width="9.19921875" customWidth="1"/>
    <col min="12546" max="12546" width="6.5" customWidth="1"/>
    <col min="12642" max="12644" width="1.5" customWidth="1"/>
    <col min="12645" max="12645" width="2.296875" customWidth="1"/>
    <col min="12646" max="12647" width="2.796875" customWidth="1"/>
    <col min="12648" max="12648" width="2.5" customWidth="1"/>
    <col min="12649" max="12649" width="4.5" customWidth="1"/>
    <col min="12650" max="12650" width="4.296875" customWidth="1"/>
    <col min="12801" max="12801" width="9.19921875" customWidth="1"/>
    <col min="12802" max="12802" width="6.5" customWidth="1"/>
    <col min="12898" max="12900" width="1.5" customWidth="1"/>
    <col min="12901" max="12901" width="2.296875" customWidth="1"/>
    <col min="12902" max="12903" width="2.796875" customWidth="1"/>
    <col min="12904" max="12904" width="2.5" customWidth="1"/>
    <col min="12905" max="12905" width="4.5" customWidth="1"/>
    <col min="12906" max="12906" width="4.296875" customWidth="1"/>
    <col min="13057" max="13057" width="9.19921875" customWidth="1"/>
    <col min="13058" max="13058" width="6.5" customWidth="1"/>
    <col min="13154" max="13156" width="1.5" customWidth="1"/>
    <col min="13157" max="13157" width="2.296875" customWidth="1"/>
    <col min="13158" max="13159" width="2.796875" customWidth="1"/>
    <col min="13160" max="13160" width="2.5" customWidth="1"/>
    <col min="13161" max="13161" width="4.5" customWidth="1"/>
    <col min="13162" max="13162" width="4.296875" customWidth="1"/>
    <col min="13313" max="13313" width="9.19921875" customWidth="1"/>
    <col min="13314" max="13314" width="6.5" customWidth="1"/>
    <col min="13410" max="13412" width="1.5" customWidth="1"/>
    <col min="13413" max="13413" width="2.296875" customWidth="1"/>
    <col min="13414" max="13415" width="2.796875" customWidth="1"/>
    <col min="13416" max="13416" width="2.5" customWidth="1"/>
    <col min="13417" max="13417" width="4.5" customWidth="1"/>
    <col min="13418" max="13418" width="4.296875" customWidth="1"/>
    <col min="13569" max="13569" width="9.19921875" customWidth="1"/>
    <col min="13570" max="13570" width="6.5" customWidth="1"/>
    <col min="13666" max="13668" width="1.5" customWidth="1"/>
    <col min="13669" max="13669" width="2.296875" customWidth="1"/>
    <col min="13670" max="13671" width="2.796875" customWidth="1"/>
    <col min="13672" max="13672" width="2.5" customWidth="1"/>
    <col min="13673" max="13673" width="4.5" customWidth="1"/>
    <col min="13674" max="13674" width="4.296875" customWidth="1"/>
    <col min="13825" max="13825" width="9.19921875" customWidth="1"/>
    <col min="13826" max="13826" width="6.5" customWidth="1"/>
    <col min="13922" max="13924" width="1.5" customWidth="1"/>
    <col min="13925" max="13925" width="2.296875" customWidth="1"/>
    <col min="13926" max="13927" width="2.796875" customWidth="1"/>
    <col min="13928" max="13928" width="2.5" customWidth="1"/>
    <col min="13929" max="13929" width="4.5" customWidth="1"/>
    <col min="13930" max="13930" width="4.296875" customWidth="1"/>
    <col min="14081" max="14081" width="9.19921875" customWidth="1"/>
    <col min="14082" max="14082" width="6.5" customWidth="1"/>
    <col min="14178" max="14180" width="1.5" customWidth="1"/>
    <col min="14181" max="14181" width="2.296875" customWidth="1"/>
    <col min="14182" max="14183" width="2.796875" customWidth="1"/>
    <col min="14184" max="14184" width="2.5" customWidth="1"/>
    <col min="14185" max="14185" width="4.5" customWidth="1"/>
    <col min="14186" max="14186" width="4.296875" customWidth="1"/>
    <col min="14337" max="14337" width="9.19921875" customWidth="1"/>
    <col min="14338" max="14338" width="6.5" customWidth="1"/>
    <col min="14434" max="14436" width="1.5" customWidth="1"/>
    <col min="14437" max="14437" width="2.296875" customWidth="1"/>
    <col min="14438" max="14439" width="2.796875" customWidth="1"/>
    <col min="14440" max="14440" width="2.5" customWidth="1"/>
    <col min="14441" max="14441" width="4.5" customWidth="1"/>
    <col min="14442" max="14442" width="4.296875" customWidth="1"/>
    <col min="14593" max="14593" width="9.19921875" customWidth="1"/>
    <col min="14594" max="14594" width="6.5" customWidth="1"/>
    <col min="14690" max="14692" width="1.5" customWidth="1"/>
    <col min="14693" max="14693" width="2.296875" customWidth="1"/>
    <col min="14694" max="14695" width="2.796875" customWidth="1"/>
    <col min="14696" max="14696" width="2.5" customWidth="1"/>
    <col min="14697" max="14697" width="4.5" customWidth="1"/>
    <col min="14698" max="14698" width="4.296875" customWidth="1"/>
    <col min="14849" max="14849" width="9.19921875" customWidth="1"/>
    <col min="14850" max="14850" width="6.5" customWidth="1"/>
    <col min="14946" max="14948" width="1.5" customWidth="1"/>
    <col min="14949" max="14949" width="2.296875" customWidth="1"/>
    <col min="14950" max="14951" width="2.796875" customWidth="1"/>
    <col min="14952" max="14952" width="2.5" customWidth="1"/>
    <col min="14953" max="14953" width="4.5" customWidth="1"/>
    <col min="14954" max="14954" width="4.296875" customWidth="1"/>
    <col min="15105" max="15105" width="9.19921875" customWidth="1"/>
    <col min="15106" max="15106" width="6.5" customWidth="1"/>
    <col min="15202" max="15204" width="1.5" customWidth="1"/>
    <col min="15205" max="15205" width="2.296875" customWidth="1"/>
    <col min="15206" max="15207" width="2.796875" customWidth="1"/>
    <col min="15208" max="15208" width="2.5" customWidth="1"/>
    <col min="15209" max="15209" width="4.5" customWidth="1"/>
    <col min="15210" max="15210" width="4.296875" customWidth="1"/>
    <col min="15361" max="15361" width="9.19921875" customWidth="1"/>
    <col min="15362" max="15362" width="6.5" customWidth="1"/>
    <col min="15458" max="15460" width="1.5" customWidth="1"/>
    <col min="15461" max="15461" width="2.296875" customWidth="1"/>
    <col min="15462" max="15463" width="2.796875" customWidth="1"/>
    <col min="15464" max="15464" width="2.5" customWidth="1"/>
    <col min="15465" max="15465" width="4.5" customWidth="1"/>
    <col min="15466" max="15466" width="4.296875" customWidth="1"/>
    <col min="15617" max="15617" width="9.19921875" customWidth="1"/>
    <col min="15618" max="15618" width="6.5" customWidth="1"/>
    <col min="15714" max="15716" width="1.5" customWidth="1"/>
    <col min="15717" max="15717" width="2.296875" customWidth="1"/>
    <col min="15718" max="15719" width="2.796875" customWidth="1"/>
    <col min="15720" max="15720" width="2.5" customWidth="1"/>
    <col min="15721" max="15721" width="4.5" customWidth="1"/>
    <col min="15722" max="15722" width="4.296875" customWidth="1"/>
    <col min="15873" max="15873" width="9.19921875" customWidth="1"/>
    <col min="15874" max="15874" width="6.5" customWidth="1"/>
    <col min="15970" max="15972" width="1.5" customWidth="1"/>
    <col min="15973" max="15973" width="2.296875" customWidth="1"/>
    <col min="15974" max="15975" width="2.796875" customWidth="1"/>
    <col min="15976" max="15976" width="2.5" customWidth="1"/>
    <col min="15977" max="15977" width="4.5" customWidth="1"/>
    <col min="15978" max="15978" width="4.296875" customWidth="1"/>
    <col min="16129" max="16129" width="9.19921875" customWidth="1"/>
    <col min="16130" max="16130" width="6.5" customWidth="1"/>
    <col min="16226" max="16228" width="1.5" customWidth="1"/>
    <col min="16229" max="16229" width="2.296875" customWidth="1"/>
    <col min="16230" max="16231" width="2.796875" customWidth="1"/>
    <col min="16232" max="16232" width="2.5" customWidth="1"/>
    <col min="16233" max="16233" width="4.5" customWidth="1"/>
    <col min="16234" max="16234" width="4.296875" customWidth="1"/>
  </cols>
  <sheetData>
    <row r="1" spans="1:128" s="87" customFormat="1" ht="31.2" customHeight="1">
      <c r="A1" s="797" t="s">
        <v>806</v>
      </c>
      <c r="B1" s="797"/>
      <c r="C1" s="797"/>
      <c r="D1" s="797"/>
      <c r="E1" s="797"/>
      <c r="F1" s="797"/>
      <c r="G1" s="797"/>
      <c r="H1" s="797"/>
      <c r="I1" s="797"/>
      <c r="J1" s="797"/>
      <c r="K1" s="797"/>
      <c r="L1" s="797"/>
      <c r="M1" s="797"/>
      <c r="N1" s="797"/>
      <c r="O1" s="797"/>
      <c r="P1" s="797"/>
      <c r="Q1" s="797"/>
      <c r="R1" s="797"/>
      <c r="S1" s="797"/>
      <c r="T1" s="797"/>
      <c r="U1" s="797"/>
      <c r="V1" s="797"/>
      <c r="W1" s="797"/>
      <c r="X1" s="797"/>
      <c r="Y1" s="797"/>
      <c r="Z1" s="797"/>
      <c r="AA1" s="797"/>
      <c r="AB1" s="797"/>
      <c r="AC1" s="797"/>
      <c r="AD1" s="797"/>
      <c r="AE1" s="797"/>
      <c r="AF1" s="797"/>
      <c r="AG1" s="797"/>
      <c r="AH1" s="797"/>
      <c r="AI1" s="797"/>
      <c r="AJ1" s="797"/>
      <c r="AK1" s="797"/>
      <c r="AL1" s="797"/>
      <c r="AM1" s="797"/>
      <c r="AN1" s="797"/>
      <c r="AO1" s="797"/>
      <c r="AP1" s="797"/>
      <c r="AQ1" s="797"/>
      <c r="AR1" s="797"/>
      <c r="AS1" s="797"/>
      <c r="AT1" s="797"/>
      <c r="AU1" s="797"/>
      <c r="AV1" s="797"/>
      <c r="AW1" s="797"/>
      <c r="AX1" s="797"/>
      <c r="AY1" s="797"/>
      <c r="AZ1" s="797"/>
      <c r="BA1" s="797"/>
      <c r="BB1" s="797"/>
      <c r="BC1" s="797"/>
      <c r="BD1" s="797"/>
      <c r="BE1" s="797"/>
      <c r="BF1" s="797"/>
      <c r="BG1" s="797"/>
      <c r="BH1" s="797"/>
      <c r="BI1" s="797"/>
      <c r="BJ1" s="797"/>
      <c r="BK1" s="797"/>
      <c r="BL1" s="797"/>
      <c r="BM1" s="797"/>
      <c r="BN1" s="797"/>
      <c r="BO1" s="797"/>
      <c r="BP1" s="797"/>
      <c r="BQ1" s="797"/>
      <c r="BR1" s="797"/>
      <c r="BS1" s="797"/>
      <c r="BT1" s="797"/>
      <c r="BU1" s="797"/>
      <c r="BV1" s="797"/>
      <c r="BW1" s="797"/>
      <c r="BX1" s="797"/>
      <c r="BY1" s="797"/>
      <c r="BZ1" s="797"/>
      <c r="CA1" s="797"/>
      <c r="CB1" s="797"/>
      <c r="CC1" s="797"/>
      <c r="CD1" s="797"/>
      <c r="CE1" s="797"/>
      <c r="CF1" s="797"/>
      <c r="CG1" s="797"/>
      <c r="CH1" s="797"/>
      <c r="CI1" s="797"/>
      <c r="CJ1" s="797"/>
      <c r="CK1" s="797"/>
      <c r="CL1" s="797"/>
      <c r="CM1" s="797"/>
      <c r="CN1" s="797"/>
      <c r="CO1" s="797"/>
      <c r="CP1" s="797"/>
      <c r="CQ1" s="797"/>
      <c r="CR1" s="797"/>
      <c r="CS1" s="797"/>
      <c r="CT1" s="797"/>
      <c r="CU1" s="797"/>
      <c r="CV1" s="797"/>
      <c r="CW1" s="797"/>
      <c r="CX1" s="797"/>
      <c r="CY1" s="797"/>
      <c r="CZ1" s="797"/>
      <c r="DA1" s="797"/>
      <c r="DB1" s="797"/>
    </row>
    <row r="2" spans="1:128">
      <c r="A2" s="798"/>
      <c r="B2" s="798"/>
      <c r="C2" s="798"/>
      <c r="D2" s="798"/>
      <c r="E2" s="798"/>
      <c r="F2" s="798"/>
      <c r="G2" s="798"/>
      <c r="H2" s="798"/>
      <c r="I2" s="798"/>
      <c r="J2" s="798"/>
      <c r="K2" s="798"/>
      <c r="L2" s="798"/>
      <c r="M2" s="798"/>
      <c r="O2" t="s">
        <v>548</v>
      </c>
      <c r="R2" s="798"/>
      <c r="S2" s="798"/>
      <c r="T2" s="798"/>
      <c r="U2" s="798"/>
      <c r="V2" s="798"/>
      <c r="W2" s="798"/>
      <c r="X2" s="798"/>
      <c r="Y2" s="798"/>
      <c r="Z2" s="798"/>
      <c r="AA2" s="798"/>
      <c r="AB2" s="798"/>
      <c r="AC2" s="798"/>
      <c r="AD2" s="798"/>
      <c r="BM2" s="799" t="s">
        <v>858</v>
      </c>
      <c r="BN2" s="799"/>
      <c r="BO2" s="799"/>
      <c r="BP2" s="799"/>
      <c r="BQ2" s="799"/>
      <c r="BR2" s="799"/>
      <c r="BS2" s="799"/>
      <c r="BT2" s="799"/>
      <c r="BU2" s="799"/>
      <c r="BV2" s="799"/>
      <c r="BW2" s="799"/>
      <c r="BZ2" s="798">
        <v>43748</v>
      </c>
      <c r="CA2" s="798"/>
      <c r="CB2" s="798"/>
      <c r="CC2" s="798"/>
      <c r="CD2" s="798"/>
      <c r="CE2" s="798"/>
      <c r="CF2" s="798"/>
      <c r="CG2" s="798"/>
      <c r="CH2" s="798"/>
      <c r="CI2" s="798"/>
      <c r="CJ2" s="798"/>
      <c r="CK2" s="798"/>
      <c r="CL2" s="798"/>
      <c r="CM2" s="255"/>
      <c r="CN2" s="255"/>
      <c r="CO2" s="255"/>
      <c r="CQ2" s="256"/>
      <c r="CR2" s="256"/>
      <c r="CS2" s="256"/>
      <c r="CT2" s="256"/>
      <c r="CU2" s="256"/>
      <c r="CV2" s="256"/>
      <c r="CW2" s="256"/>
      <c r="CX2" s="256"/>
      <c r="CY2" s="256"/>
      <c r="CZ2" s="256"/>
      <c r="DA2" s="256"/>
      <c r="DB2" s="257"/>
    </row>
    <row r="3" spans="1:128" ht="5.25" customHeight="1">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9"/>
      <c r="CR3" s="259"/>
      <c r="CS3" s="259"/>
      <c r="CT3" s="259"/>
      <c r="CU3" s="259"/>
      <c r="CV3" s="259"/>
      <c r="CW3" s="259"/>
      <c r="CX3" s="259"/>
      <c r="CY3" s="259"/>
      <c r="CZ3" s="259"/>
      <c r="DA3" s="259"/>
      <c r="DB3" s="259"/>
    </row>
    <row r="4" spans="1:128" s="260" customFormat="1" ht="12.75" customHeight="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800" t="s">
        <v>857</v>
      </c>
      <c r="AW4" s="800"/>
      <c r="AX4" s="800"/>
      <c r="AY4" s="800"/>
      <c r="AZ4" s="800"/>
      <c r="BA4" s="800"/>
      <c r="BB4" s="800"/>
      <c r="BC4" s="800"/>
      <c r="BD4" s="800"/>
      <c r="BE4" s="800"/>
      <c r="BF4" s="800"/>
      <c r="BG4" s="800"/>
      <c r="BH4" s="800"/>
      <c r="BI4" s="800"/>
      <c r="BJ4" s="800"/>
      <c r="BK4" s="800"/>
      <c r="BL4" s="800"/>
      <c r="BM4" s="800"/>
      <c r="BN4" s="800"/>
      <c r="BO4" s="800"/>
      <c r="BP4" s="800"/>
      <c r="BQ4" s="800"/>
      <c r="BR4" s="800"/>
      <c r="BS4" s="800"/>
      <c r="BT4" s="800"/>
      <c r="BU4" s="800"/>
      <c r="BV4" s="800"/>
      <c r="BW4" s="800"/>
      <c r="BX4" s="261"/>
      <c r="BY4" s="261"/>
      <c r="BZ4" s="801">
        <v>43741</v>
      </c>
      <c r="CA4" s="801"/>
      <c r="CB4" s="801"/>
      <c r="CC4" s="801"/>
      <c r="CD4" s="801"/>
      <c r="CE4" s="801"/>
      <c r="CF4" s="801"/>
      <c r="CG4" s="801"/>
      <c r="CH4" s="801"/>
      <c r="CI4" s="801"/>
      <c r="CJ4" s="801"/>
      <c r="CK4" s="801"/>
      <c r="CL4" s="801"/>
      <c r="CM4" s="262"/>
      <c r="CN4" s="262"/>
      <c r="CO4" s="262"/>
      <c r="CP4" s="261"/>
      <c r="CQ4" s="802">
        <f>BZ2-BZ4</f>
        <v>7</v>
      </c>
      <c r="CR4" s="802"/>
      <c r="CS4" s="802"/>
      <c r="CT4" s="263" t="s">
        <v>859</v>
      </c>
      <c r="CU4" s="259"/>
      <c r="CV4" s="259"/>
      <c r="CW4" s="259"/>
      <c r="CX4" s="259"/>
      <c r="CY4" s="259"/>
      <c r="CZ4" s="259"/>
      <c r="DA4" s="259"/>
      <c r="DB4" s="259"/>
    </row>
    <row r="5" spans="1:128" ht="3"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9"/>
      <c r="CR5" s="259"/>
      <c r="CS5" s="259"/>
      <c r="CT5" s="259"/>
      <c r="CU5" s="259"/>
      <c r="CV5" s="259"/>
      <c r="CW5" s="259"/>
      <c r="CX5" s="259"/>
      <c r="CY5" s="259"/>
      <c r="CZ5" s="259"/>
      <c r="DA5" s="259"/>
      <c r="DB5" s="259"/>
    </row>
    <row r="6" spans="1:128" ht="5.25" customHeight="1" thickBot="1">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row>
    <row r="7" spans="1:128" ht="11.25" customHeight="1" thickBot="1">
      <c r="A7" s="264"/>
      <c r="E7" s="684">
        <v>1</v>
      </c>
      <c r="F7" s="684">
        <v>2</v>
      </c>
      <c r="G7" s="684">
        <v>3</v>
      </c>
      <c r="H7" s="684">
        <v>4</v>
      </c>
      <c r="I7" s="684">
        <v>5</v>
      </c>
      <c r="J7" s="684">
        <v>6</v>
      </c>
      <c r="K7" s="684">
        <v>7</v>
      </c>
      <c r="L7" s="684">
        <v>8</v>
      </c>
      <c r="M7" s="684">
        <v>9</v>
      </c>
      <c r="N7" s="684">
        <v>10</v>
      </c>
      <c r="O7" s="684">
        <v>11</v>
      </c>
      <c r="P7" s="684">
        <v>12</v>
      </c>
      <c r="Q7" s="684">
        <v>13</v>
      </c>
      <c r="R7" s="684">
        <v>14</v>
      </c>
      <c r="S7" s="684">
        <v>15</v>
      </c>
      <c r="T7" s="684">
        <v>16</v>
      </c>
      <c r="U7" s="684">
        <v>17</v>
      </c>
      <c r="V7" s="684">
        <v>18</v>
      </c>
      <c r="W7" s="684">
        <v>19</v>
      </c>
      <c r="X7" s="684">
        <v>20</v>
      </c>
      <c r="Y7" s="684">
        <v>21</v>
      </c>
      <c r="Z7" s="684">
        <v>22</v>
      </c>
      <c r="AA7" s="684">
        <v>23</v>
      </c>
      <c r="AB7" s="684">
        <v>24</v>
      </c>
      <c r="AC7" s="684">
        <v>25</v>
      </c>
      <c r="AD7" s="684">
        <v>26</v>
      </c>
      <c r="AE7" s="684">
        <v>27</v>
      </c>
      <c r="AF7" s="684">
        <v>28</v>
      </c>
      <c r="AG7" s="684">
        <v>29</v>
      </c>
      <c r="AH7" s="684">
        <v>30</v>
      </c>
      <c r="AI7" s="684">
        <v>31</v>
      </c>
      <c r="AJ7" s="684">
        <v>32</v>
      </c>
      <c r="AK7" s="684">
        <v>33</v>
      </c>
      <c r="AL7" s="684">
        <v>34</v>
      </c>
      <c r="AM7" s="684">
        <v>35</v>
      </c>
      <c r="AN7" s="684">
        <v>36</v>
      </c>
      <c r="AO7" s="684">
        <v>37</v>
      </c>
      <c r="AP7" s="684">
        <v>38</v>
      </c>
      <c r="AQ7" s="684">
        <v>39</v>
      </c>
      <c r="AR7" s="684">
        <v>40</v>
      </c>
      <c r="AS7" s="684">
        <v>41</v>
      </c>
      <c r="AT7" s="684">
        <v>42</v>
      </c>
      <c r="AU7" s="684">
        <v>43</v>
      </c>
      <c r="AV7" s="684">
        <v>44</v>
      </c>
      <c r="AW7" s="684">
        <v>45</v>
      </c>
      <c r="AX7" s="684">
        <v>46</v>
      </c>
      <c r="AY7" s="684">
        <v>47</v>
      </c>
      <c r="AZ7" s="684">
        <v>48</v>
      </c>
      <c r="BA7" s="684">
        <v>49</v>
      </c>
      <c r="BB7" s="684">
        <v>50</v>
      </c>
      <c r="BC7" s="684">
        <v>51</v>
      </c>
      <c r="BD7" s="684">
        <v>52</v>
      </c>
      <c r="BE7" s="684">
        <v>53</v>
      </c>
      <c r="BF7" s="684">
        <v>54</v>
      </c>
      <c r="BG7" s="684">
        <v>55</v>
      </c>
      <c r="BH7" s="684">
        <v>56</v>
      </c>
      <c r="BI7" s="684">
        <v>57</v>
      </c>
      <c r="BJ7" s="684">
        <v>58</v>
      </c>
      <c r="BK7" s="684">
        <v>59</v>
      </c>
      <c r="BL7" s="684">
        <v>60</v>
      </c>
      <c r="BM7" s="684">
        <v>61</v>
      </c>
      <c r="BN7" s="684">
        <v>62</v>
      </c>
      <c r="BO7" s="684">
        <v>63</v>
      </c>
      <c r="BP7" s="684">
        <v>64</v>
      </c>
      <c r="BQ7" s="684">
        <v>65</v>
      </c>
      <c r="BR7" s="684">
        <v>66</v>
      </c>
      <c r="BS7" s="684">
        <v>67</v>
      </c>
      <c r="BT7" s="684">
        <v>68</v>
      </c>
      <c r="BU7" s="684">
        <v>69</v>
      </c>
      <c r="BV7" s="684">
        <v>70</v>
      </c>
      <c r="BW7" s="684">
        <v>71</v>
      </c>
      <c r="BX7" s="684">
        <v>72</v>
      </c>
      <c r="BY7" s="684">
        <v>73</v>
      </c>
      <c r="BZ7" s="684">
        <v>74</v>
      </c>
      <c r="CA7" s="684">
        <v>75</v>
      </c>
      <c r="CB7" s="684">
        <v>76</v>
      </c>
      <c r="CC7" s="684">
        <v>77</v>
      </c>
      <c r="CD7" s="684">
        <v>78</v>
      </c>
      <c r="CE7" s="684">
        <v>79</v>
      </c>
      <c r="CF7" s="684">
        <v>80</v>
      </c>
      <c r="CG7" s="684">
        <v>81</v>
      </c>
      <c r="CH7" s="684">
        <v>82</v>
      </c>
      <c r="CI7" s="684">
        <v>83</v>
      </c>
      <c r="CJ7" s="684">
        <v>84</v>
      </c>
      <c r="CK7" s="684">
        <v>85</v>
      </c>
      <c r="CL7" s="684">
        <v>86</v>
      </c>
      <c r="CM7" s="684"/>
      <c r="CN7" s="684">
        <v>85</v>
      </c>
      <c r="CO7" s="684">
        <v>86</v>
      </c>
      <c r="CP7" s="684"/>
      <c r="CQ7" s="684"/>
      <c r="CR7" s="684">
        <v>89</v>
      </c>
      <c r="CS7" s="684">
        <v>90</v>
      </c>
      <c r="CT7" s="685"/>
      <c r="CU7" s="264"/>
      <c r="CV7" s="264"/>
      <c r="CW7" s="789" t="s">
        <v>860</v>
      </c>
      <c r="CX7" s="789"/>
      <c r="CY7" s="789"/>
      <c r="CZ7" s="789"/>
      <c r="DA7" s="803" t="s">
        <v>847</v>
      </c>
      <c r="DB7" s="804"/>
      <c r="DX7">
        <v>122</v>
      </c>
    </row>
    <row r="8" spans="1:128" ht="16.2" thickBot="1">
      <c r="A8" s="807" t="s">
        <v>807</v>
      </c>
      <c r="B8" s="808"/>
      <c r="C8" s="809">
        <v>0</v>
      </c>
      <c r="D8" s="809"/>
      <c r="E8" s="809"/>
      <c r="F8" s="809"/>
      <c r="G8" s="265"/>
      <c r="H8" s="265"/>
      <c r="I8" s="265"/>
      <c r="J8" s="265"/>
      <c r="K8" s="265"/>
      <c r="L8" s="265"/>
      <c r="M8" s="809">
        <v>10</v>
      </c>
      <c r="N8" s="809"/>
      <c r="O8" s="809"/>
      <c r="P8" s="809"/>
      <c r="Q8" s="265"/>
      <c r="R8" s="265"/>
      <c r="S8" s="265"/>
      <c r="T8" s="265"/>
      <c r="U8" s="265"/>
      <c r="V8" s="265"/>
      <c r="W8" s="809">
        <v>20</v>
      </c>
      <c r="X8" s="809"/>
      <c r="Y8" s="809"/>
      <c r="Z8" s="809"/>
      <c r="AA8" s="265"/>
      <c r="AB8" s="265"/>
      <c r="AC8" s="265"/>
      <c r="AD8" s="265"/>
      <c r="AE8" s="265"/>
      <c r="AF8" s="265"/>
      <c r="AG8" s="809">
        <v>30</v>
      </c>
      <c r="AH8" s="809"/>
      <c r="AI8" s="809"/>
      <c r="AJ8" s="809"/>
      <c r="AK8" s="265"/>
      <c r="AL8" s="265"/>
      <c r="AM8" s="265"/>
      <c r="AN8" s="265"/>
      <c r="AO8" s="265"/>
      <c r="AP8" s="265"/>
      <c r="AQ8" s="809">
        <v>40</v>
      </c>
      <c r="AR8" s="809"/>
      <c r="AS8" s="809"/>
      <c r="AT8" s="809"/>
      <c r="AU8" s="265"/>
      <c r="AV8" s="265"/>
      <c r="AW8" s="265"/>
      <c r="AX8" s="265"/>
      <c r="AY8" s="265"/>
      <c r="AZ8" s="265"/>
      <c r="BA8" s="809">
        <v>50</v>
      </c>
      <c r="BB8" s="809"/>
      <c r="BC8" s="809"/>
      <c r="BD8" s="809"/>
      <c r="BE8" s="265"/>
      <c r="BF8" s="265"/>
      <c r="BG8" s="265"/>
      <c r="BH8" s="265"/>
      <c r="BI8" s="265"/>
      <c r="BJ8" s="265"/>
      <c r="BK8" s="809">
        <v>60</v>
      </c>
      <c r="BL8" s="809"/>
      <c r="BM8" s="809"/>
      <c r="BN8" s="809"/>
      <c r="BO8" s="265"/>
      <c r="BP8" s="265"/>
      <c r="BQ8" s="265"/>
      <c r="BR8" s="265"/>
      <c r="BS8" s="265"/>
      <c r="BT8" s="265"/>
      <c r="BU8" s="809">
        <v>70</v>
      </c>
      <c r="BV8" s="809"/>
      <c r="BW8" s="809"/>
      <c r="BX8" s="809"/>
      <c r="BY8" s="265"/>
      <c r="BZ8" s="265"/>
      <c r="CA8" s="265"/>
      <c r="CB8" s="265"/>
      <c r="CC8" s="265"/>
      <c r="CD8" s="265"/>
      <c r="CE8" s="809">
        <v>80</v>
      </c>
      <c r="CF8" s="809"/>
      <c r="CG8" s="809"/>
      <c r="CH8" s="809"/>
      <c r="CI8" s="265"/>
      <c r="CJ8" s="265"/>
      <c r="CK8" s="265"/>
      <c r="CL8" s="265"/>
      <c r="CM8" s="265"/>
      <c r="CN8" s="265"/>
      <c r="CO8" s="810">
        <v>90</v>
      </c>
      <c r="CP8" s="810"/>
      <c r="CQ8" s="810"/>
      <c r="CR8" s="811"/>
      <c r="CS8" s="811"/>
      <c r="CT8" s="811"/>
      <c r="CU8" s="775" t="s">
        <v>94</v>
      </c>
      <c r="CV8" s="775"/>
      <c r="CW8" s="789" t="s">
        <v>861</v>
      </c>
      <c r="CX8" s="789"/>
      <c r="CY8" s="789" t="s">
        <v>848</v>
      </c>
      <c r="CZ8" s="789"/>
      <c r="DA8" s="805"/>
      <c r="DB8" s="806"/>
    </row>
    <row r="9" spans="1:128" ht="5.25" customHeight="1" thickBot="1">
      <c r="A9" s="790" t="s">
        <v>128</v>
      </c>
      <c r="B9" s="791"/>
      <c r="C9" s="791"/>
      <c r="D9" s="792"/>
      <c r="E9" s="266"/>
      <c r="F9" s="266"/>
      <c r="G9" s="266"/>
      <c r="H9" s="266"/>
      <c r="I9" s="266"/>
      <c r="J9" s="266"/>
      <c r="K9" s="266"/>
      <c r="L9" s="266"/>
      <c r="M9" s="266"/>
      <c r="N9" s="267"/>
      <c r="O9" s="266"/>
      <c r="P9" s="266"/>
      <c r="Q9" s="266"/>
      <c r="R9" s="266"/>
      <c r="S9" s="266"/>
      <c r="T9" s="266"/>
      <c r="U9" s="266"/>
      <c r="V9" s="266"/>
      <c r="W9" s="266"/>
      <c r="X9" s="267"/>
      <c r="Y9" s="266"/>
      <c r="Z9" s="266"/>
      <c r="AA9" s="266"/>
      <c r="AB9" s="266"/>
      <c r="AC9" s="266"/>
      <c r="AD9" s="266"/>
      <c r="AE9" s="266"/>
      <c r="AF9" s="266"/>
      <c r="AG9" s="266"/>
      <c r="AH9" s="267"/>
      <c r="AI9" s="266"/>
      <c r="AJ9" s="266"/>
      <c r="AK9" s="266"/>
      <c r="AL9" s="266"/>
      <c r="AM9" s="266"/>
      <c r="AN9" s="266"/>
      <c r="AO9" s="266"/>
      <c r="AP9" s="266"/>
      <c r="AQ9" s="266"/>
      <c r="AR9" s="267"/>
      <c r="AS9" s="266"/>
      <c r="AT9" s="266"/>
      <c r="AU9" s="266"/>
      <c r="AV9" s="266"/>
      <c r="AW9" s="266"/>
      <c r="AX9" s="266"/>
      <c r="AY9" s="266"/>
      <c r="AZ9" s="266"/>
      <c r="BA9" s="266"/>
      <c r="BB9" s="267"/>
      <c r="BC9" s="266"/>
      <c r="BD9" s="266"/>
      <c r="BE9" s="266"/>
      <c r="BF9" s="266"/>
      <c r="BG9" s="266"/>
      <c r="BH9" s="266"/>
      <c r="BI9" s="266"/>
      <c r="BJ9" s="266"/>
      <c r="BK9" s="266"/>
      <c r="BL9" s="267"/>
      <c r="BM9" s="266"/>
      <c r="BN9" s="266"/>
      <c r="BO9" s="266"/>
      <c r="BP9" s="266"/>
      <c r="BQ9" s="266"/>
      <c r="BR9" s="266"/>
      <c r="BS9" s="266"/>
      <c r="BT9" s="266"/>
      <c r="BU9" s="266"/>
      <c r="BV9" s="267"/>
      <c r="BW9" s="266"/>
      <c r="BX9" s="266"/>
      <c r="BY9" s="266"/>
      <c r="BZ9" s="266"/>
      <c r="CA9" s="266"/>
      <c r="CB9" s="266"/>
      <c r="CC9" s="266"/>
      <c r="CD9" s="266"/>
      <c r="CE9" s="266"/>
      <c r="CF9" s="267"/>
      <c r="CG9" s="266"/>
      <c r="CH9" s="266"/>
      <c r="CI9" s="266"/>
      <c r="CJ9" s="266"/>
      <c r="CK9" s="266"/>
      <c r="CL9" s="266"/>
      <c r="CM9" s="266"/>
      <c r="CN9" s="266"/>
      <c r="CO9" s="266"/>
      <c r="CP9" s="267"/>
      <c r="CQ9" s="266"/>
      <c r="CR9" s="266"/>
      <c r="CS9" s="268"/>
      <c r="CT9" s="738">
        <f>CW9/90</f>
        <v>1</v>
      </c>
      <c r="CU9" s="738"/>
      <c r="CV9" s="738"/>
      <c r="CW9" s="739">
        <v>90</v>
      </c>
      <c r="CX9" s="739"/>
      <c r="CY9" s="796">
        <v>90</v>
      </c>
      <c r="CZ9" s="796"/>
      <c r="DA9" s="741">
        <f>CW9-CY9</f>
        <v>0</v>
      </c>
      <c r="DB9" s="742" t="s">
        <v>849</v>
      </c>
    </row>
    <row r="10" spans="1:128" ht="13.2" customHeight="1" thickBot="1">
      <c r="A10" s="793"/>
      <c r="B10" s="794"/>
      <c r="C10" s="794"/>
      <c r="D10" s="795"/>
      <c r="E10" s="269">
        <v>1</v>
      </c>
      <c r="F10" s="269">
        <v>1</v>
      </c>
      <c r="G10" s="269">
        <v>1</v>
      </c>
      <c r="H10" s="269">
        <v>1</v>
      </c>
      <c r="I10" s="269">
        <v>1</v>
      </c>
      <c r="J10" s="269">
        <v>1</v>
      </c>
      <c r="K10" s="269">
        <v>1</v>
      </c>
      <c r="L10" s="269">
        <v>1</v>
      </c>
      <c r="M10" s="269">
        <v>1</v>
      </c>
      <c r="N10" s="269">
        <v>1</v>
      </c>
      <c r="O10" s="269">
        <v>1</v>
      </c>
      <c r="P10" s="269">
        <v>1</v>
      </c>
      <c r="Q10" s="269">
        <v>1</v>
      </c>
      <c r="R10" s="269">
        <v>1</v>
      </c>
      <c r="S10" s="269">
        <v>1</v>
      </c>
      <c r="T10" s="269">
        <v>1</v>
      </c>
      <c r="U10" s="269">
        <v>1</v>
      </c>
      <c r="V10" s="269">
        <v>1</v>
      </c>
      <c r="W10" s="269">
        <v>1</v>
      </c>
      <c r="X10" s="269">
        <v>1</v>
      </c>
      <c r="Y10" s="269">
        <v>1</v>
      </c>
      <c r="Z10" s="269">
        <v>1</v>
      </c>
      <c r="AA10" s="269">
        <v>1</v>
      </c>
      <c r="AB10" s="269">
        <v>1</v>
      </c>
      <c r="AC10" s="269">
        <v>1</v>
      </c>
      <c r="AD10" s="269">
        <v>1</v>
      </c>
      <c r="AE10" s="269">
        <v>1</v>
      </c>
      <c r="AF10" s="269">
        <v>1</v>
      </c>
      <c r="AG10" s="269">
        <v>1</v>
      </c>
      <c r="AH10" s="269">
        <v>1</v>
      </c>
      <c r="AI10" s="269">
        <v>1</v>
      </c>
      <c r="AJ10" s="269">
        <v>1</v>
      </c>
      <c r="AK10" s="269">
        <v>1</v>
      </c>
      <c r="AL10" s="269">
        <v>1</v>
      </c>
      <c r="AM10" s="269">
        <v>1</v>
      </c>
      <c r="AN10" s="269">
        <v>1</v>
      </c>
      <c r="AO10" s="269">
        <v>1</v>
      </c>
      <c r="AP10" s="269">
        <v>1</v>
      </c>
      <c r="AQ10" s="269">
        <v>1</v>
      </c>
      <c r="AR10" s="269">
        <v>1</v>
      </c>
      <c r="AS10" s="269">
        <v>1</v>
      </c>
      <c r="AT10" s="269">
        <v>1</v>
      </c>
      <c r="AU10" s="269">
        <v>1</v>
      </c>
      <c r="AV10" s="269">
        <v>1</v>
      </c>
      <c r="AW10" s="269">
        <v>1</v>
      </c>
      <c r="AX10" s="269">
        <v>1</v>
      </c>
      <c r="AY10" s="269">
        <v>1</v>
      </c>
      <c r="AZ10" s="269">
        <v>1</v>
      </c>
      <c r="BA10" s="269">
        <v>1</v>
      </c>
      <c r="BB10" s="269">
        <v>1</v>
      </c>
      <c r="BC10" s="269">
        <v>1</v>
      </c>
      <c r="BD10" s="269">
        <v>1</v>
      </c>
      <c r="BE10" s="269">
        <v>1</v>
      </c>
      <c r="BF10" s="269">
        <v>1</v>
      </c>
      <c r="BG10" s="269">
        <v>1</v>
      </c>
      <c r="BH10" s="269">
        <v>1</v>
      </c>
      <c r="BI10" s="269">
        <v>1</v>
      </c>
      <c r="BJ10" s="269">
        <v>1</v>
      </c>
      <c r="BK10" s="269">
        <v>1</v>
      </c>
      <c r="BL10" s="269">
        <v>1</v>
      </c>
      <c r="BM10" s="269">
        <v>1</v>
      </c>
      <c r="BN10" s="269">
        <v>1</v>
      </c>
      <c r="BO10" s="269">
        <v>1</v>
      </c>
      <c r="BP10" s="269">
        <v>1</v>
      </c>
      <c r="BQ10" s="269">
        <v>1</v>
      </c>
      <c r="BR10" s="269">
        <v>1</v>
      </c>
      <c r="BS10" s="269">
        <v>1</v>
      </c>
      <c r="BT10" s="269">
        <v>1</v>
      </c>
      <c r="BU10" s="269">
        <v>1</v>
      </c>
      <c r="BV10" s="269">
        <v>1</v>
      </c>
      <c r="BW10" s="269">
        <v>1</v>
      </c>
      <c r="BX10" s="269">
        <v>1</v>
      </c>
      <c r="BY10" s="269">
        <v>1</v>
      </c>
      <c r="BZ10" s="269">
        <v>1</v>
      </c>
      <c r="CA10" s="269">
        <v>1</v>
      </c>
      <c r="CB10" s="269">
        <v>1</v>
      </c>
      <c r="CC10" s="269">
        <v>1</v>
      </c>
      <c r="CD10" s="269">
        <v>1</v>
      </c>
      <c r="CE10" s="269">
        <v>1</v>
      </c>
      <c r="CF10" s="269">
        <v>1</v>
      </c>
      <c r="CG10" s="269">
        <v>1</v>
      </c>
      <c r="CH10" s="269">
        <v>1</v>
      </c>
      <c r="CI10" s="269">
        <v>1</v>
      </c>
      <c r="CJ10" s="269">
        <v>1</v>
      </c>
      <c r="CK10" s="269">
        <v>1</v>
      </c>
      <c r="CL10" s="269">
        <v>1</v>
      </c>
      <c r="CM10" s="269">
        <v>1</v>
      </c>
      <c r="CN10" s="269">
        <v>1</v>
      </c>
      <c r="CO10" s="269">
        <v>1</v>
      </c>
      <c r="CP10" s="269">
        <v>1</v>
      </c>
      <c r="CQ10" s="745">
        <f>SUM(E10:CP10)+86</f>
        <v>176</v>
      </c>
      <c r="CR10" s="745"/>
      <c r="CS10" s="745"/>
      <c r="CT10" s="738"/>
      <c r="CU10" s="738"/>
      <c r="CV10" s="738"/>
      <c r="CW10" s="739"/>
      <c r="CX10" s="739"/>
      <c r="CY10" s="796"/>
      <c r="CZ10" s="796"/>
      <c r="DA10" s="741"/>
      <c r="DB10" s="743"/>
    </row>
    <row r="11" spans="1:128" ht="6" customHeight="1" thickBot="1">
      <c r="A11" s="270"/>
      <c r="B11" s="271"/>
      <c r="C11" s="272"/>
      <c r="D11" s="686" t="s">
        <v>816</v>
      </c>
      <c r="E11" s="264"/>
      <c r="F11" s="264"/>
      <c r="G11" s="264"/>
      <c r="H11" s="264"/>
      <c r="I11" s="264"/>
      <c r="J11" s="264"/>
      <c r="K11" s="264"/>
      <c r="L11" s="264"/>
      <c r="M11" s="264"/>
      <c r="N11" s="273"/>
      <c r="O11" s="264"/>
      <c r="P11" s="264"/>
      <c r="Q11" s="264"/>
      <c r="R11" s="264"/>
      <c r="S11" s="264"/>
      <c r="T11" s="264"/>
      <c r="U11" s="274"/>
      <c r="V11" s="274"/>
      <c r="W11" s="264"/>
      <c r="X11" s="273"/>
      <c r="Y11" s="264"/>
      <c r="Z11" s="264"/>
      <c r="AA11" s="264"/>
      <c r="AB11" s="264"/>
      <c r="AC11" s="264"/>
      <c r="AD11" s="264"/>
      <c r="AE11" s="264"/>
      <c r="AF11" s="264"/>
      <c r="AG11" s="264"/>
      <c r="AH11" s="273"/>
      <c r="AI11" s="264"/>
      <c r="AJ11" s="264"/>
      <c r="AK11" s="264"/>
      <c r="AL11" s="264"/>
      <c r="AM11" s="264"/>
      <c r="AN11" s="264"/>
      <c r="AO11" s="264"/>
      <c r="AP11" s="264"/>
      <c r="AQ11" s="264"/>
      <c r="AR11" s="273"/>
      <c r="AS11" s="264"/>
      <c r="AT11" s="264"/>
      <c r="AU11" s="264"/>
      <c r="AV11" s="264"/>
      <c r="AW11" s="264"/>
      <c r="AX11" s="264"/>
      <c r="AY11" s="264"/>
      <c r="AZ11" s="264"/>
      <c r="BA11" s="264"/>
      <c r="BB11" s="264"/>
      <c r="BC11" s="264"/>
      <c r="BD11" s="264"/>
      <c r="BE11" s="264"/>
      <c r="BF11" s="264"/>
      <c r="BG11" s="274"/>
      <c r="BH11" s="27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c r="CN11" s="264"/>
      <c r="CO11" s="264"/>
      <c r="CP11" s="273"/>
      <c r="CQ11" s="771"/>
      <c r="CR11" s="771"/>
      <c r="CS11" s="771"/>
      <c r="CT11" s="738"/>
      <c r="CU11" s="738"/>
      <c r="CV11" s="738"/>
      <c r="CW11" s="739"/>
      <c r="CX11" s="739"/>
      <c r="CY11" s="796"/>
      <c r="CZ11" s="796"/>
      <c r="DA11" s="741"/>
      <c r="DB11" s="744"/>
    </row>
    <row r="12" spans="1:128" s="278" customFormat="1" ht="7.5" customHeight="1" thickBot="1">
      <c r="A12" s="761" t="s">
        <v>818</v>
      </c>
      <c r="B12" s="774" t="s">
        <v>817</v>
      </c>
      <c r="C12" s="776" t="s">
        <v>808</v>
      </c>
      <c r="D12" s="777"/>
      <c r="E12" s="275"/>
      <c r="F12" s="275"/>
      <c r="G12" s="275"/>
      <c r="H12" s="275"/>
      <c r="I12" s="275"/>
      <c r="J12" s="275">
        <v>1</v>
      </c>
      <c r="K12" s="275"/>
      <c r="L12" s="275">
        <v>1</v>
      </c>
      <c r="M12" s="275"/>
      <c r="N12" s="276">
        <v>1</v>
      </c>
      <c r="O12" s="275"/>
      <c r="P12" s="275">
        <v>1</v>
      </c>
      <c r="Q12" s="275">
        <v>2</v>
      </c>
      <c r="R12" s="275">
        <v>1</v>
      </c>
      <c r="S12" s="275">
        <v>1</v>
      </c>
      <c r="T12" s="275">
        <v>4</v>
      </c>
      <c r="U12" s="275"/>
      <c r="V12" s="275">
        <v>2</v>
      </c>
      <c r="W12" s="275"/>
      <c r="X12" s="276"/>
      <c r="Y12" s="275"/>
      <c r="Z12" s="275">
        <v>1</v>
      </c>
      <c r="AA12" s="275"/>
      <c r="AB12" s="275">
        <v>1</v>
      </c>
      <c r="AC12" s="275">
        <v>1</v>
      </c>
      <c r="AD12" s="275"/>
      <c r="AE12" s="275">
        <v>1</v>
      </c>
      <c r="AF12" s="275">
        <v>3</v>
      </c>
      <c r="AG12" s="275">
        <v>2</v>
      </c>
      <c r="AH12" s="276">
        <v>1</v>
      </c>
      <c r="AI12" s="275"/>
      <c r="AJ12" s="275">
        <v>2</v>
      </c>
      <c r="AK12" s="275">
        <v>2</v>
      </c>
      <c r="AL12" s="275">
        <v>2</v>
      </c>
      <c r="AM12" s="275"/>
      <c r="AN12" s="275"/>
      <c r="AO12" s="275">
        <v>1</v>
      </c>
      <c r="AP12" s="275">
        <v>2</v>
      </c>
      <c r="AQ12" s="275"/>
      <c r="AR12" s="276"/>
      <c r="AS12" s="275">
        <v>1</v>
      </c>
      <c r="AT12" s="275"/>
      <c r="AU12" s="275"/>
      <c r="AV12" s="275">
        <v>1</v>
      </c>
      <c r="AW12" s="275">
        <v>1</v>
      </c>
      <c r="AX12" s="275"/>
      <c r="AY12" s="275">
        <v>1</v>
      </c>
      <c r="AZ12" s="275">
        <v>1</v>
      </c>
      <c r="BA12" s="275"/>
      <c r="BB12" s="276">
        <v>2</v>
      </c>
      <c r="BC12" s="275"/>
      <c r="BD12" s="275">
        <v>1</v>
      </c>
      <c r="BE12" s="275">
        <v>1</v>
      </c>
      <c r="BF12" s="275">
        <v>2</v>
      </c>
      <c r="BG12" s="275"/>
      <c r="BH12" s="275">
        <v>1</v>
      </c>
      <c r="BI12" s="275"/>
      <c r="BJ12" s="275"/>
      <c r="BK12" s="275">
        <v>1</v>
      </c>
      <c r="BL12" s="276"/>
      <c r="BM12" s="275">
        <v>1</v>
      </c>
      <c r="BN12" s="275">
        <v>1</v>
      </c>
      <c r="BO12" s="275">
        <v>1</v>
      </c>
      <c r="BP12" s="275">
        <v>2</v>
      </c>
      <c r="BQ12" s="275">
        <v>1</v>
      </c>
      <c r="BR12" s="275"/>
      <c r="BS12" s="275"/>
      <c r="BT12" s="275"/>
      <c r="BU12" s="275">
        <v>1</v>
      </c>
      <c r="BV12" s="276">
        <v>1</v>
      </c>
      <c r="BW12" s="275">
        <v>2</v>
      </c>
      <c r="BX12" s="275">
        <v>1</v>
      </c>
      <c r="BY12" s="275">
        <v>1</v>
      </c>
      <c r="BZ12" s="275">
        <v>2</v>
      </c>
      <c r="CA12" s="275"/>
      <c r="CB12" s="275">
        <v>1</v>
      </c>
      <c r="CC12" s="275"/>
      <c r="CD12" s="275"/>
      <c r="CE12" s="275"/>
      <c r="CF12" s="276">
        <v>2</v>
      </c>
      <c r="CG12" s="275">
        <v>3</v>
      </c>
      <c r="CH12" s="275">
        <v>1</v>
      </c>
      <c r="CI12" s="275">
        <v>1</v>
      </c>
      <c r="CJ12" s="275">
        <v>1</v>
      </c>
      <c r="CK12" s="275">
        <v>1</v>
      </c>
      <c r="CL12" s="275"/>
      <c r="CM12" s="275"/>
      <c r="CN12" s="275"/>
      <c r="CO12" s="275"/>
      <c r="CP12" s="277"/>
      <c r="CQ12" s="778">
        <f>SUM(E12:CP12)</f>
        <v>70</v>
      </c>
      <c r="CR12" s="778"/>
      <c r="CS12" s="778"/>
      <c r="CT12" s="738">
        <f>CW12/125</f>
        <v>0.94399999999999995</v>
      </c>
      <c r="CU12" s="738"/>
      <c r="CV12" s="738"/>
      <c r="CW12" s="779">
        <v>118</v>
      </c>
      <c r="CX12" s="779"/>
      <c r="CY12" s="740">
        <v>118</v>
      </c>
      <c r="CZ12" s="740"/>
      <c r="DA12" s="780">
        <f>7*110*((CW12-CY12)/CQ4)/SUM(CQ12:CS13)</f>
        <v>0</v>
      </c>
      <c r="DB12" s="742" t="s">
        <v>850</v>
      </c>
    </row>
    <row r="13" spans="1:128" s="278" customFormat="1" ht="7.5" customHeight="1" thickBot="1">
      <c r="A13" s="764"/>
      <c r="B13" s="775"/>
      <c r="C13" s="781" t="s">
        <v>809</v>
      </c>
      <c r="D13" s="782"/>
      <c r="E13" s="279">
        <v>1</v>
      </c>
      <c r="F13" s="279">
        <v>1</v>
      </c>
      <c r="G13" s="279">
        <v>1</v>
      </c>
      <c r="H13" s="279"/>
      <c r="I13" s="279">
        <v>1</v>
      </c>
      <c r="J13" s="279"/>
      <c r="K13" s="279">
        <v>1</v>
      </c>
      <c r="L13" s="279"/>
      <c r="M13" s="279">
        <v>1</v>
      </c>
      <c r="N13" s="280"/>
      <c r="O13" s="279"/>
      <c r="P13" s="279"/>
      <c r="Q13" s="279"/>
      <c r="R13" s="279"/>
      <c r="S13" s="279">
        <v>1</v>
      </c>
      <c r="T13" s="279">
        <v>1</v>
      </c>
      <c r="U13" s="279">
        <v>1</v>
      </c>
      <c r="V13" s="279"/>
      <c r="W13" s="279">
        <v>1</v>
      </c>
      <c r="X13" s="280">
        <v>1</v>
      </c>
      <c r="Y13" s="279"/>
      <c r="Z13" s="279"/>
      <c r="AA13" s="279">
        <v>1</v>
      </c>
      <c r="AB13" s="279"/>
      <c r="AC13" s="279">
        <v>1</v>
      </c>
      <c r="AD13" s="279"/>
      <c r="AE13" s="279">
        <v>1</v>
      </c>
      <c r="AF13" s="279">
        <v>1</v>
      </c>
      <c r="AG13" s="279"/>
      <c r="AH13" s="280"/>
      <c r="AI13" s="279">
        <v>1</v>
      </c>
      <c r="AJ13" s="279"/>
      <c r="AK13" s="279"/>
      <c r="AL13" s="279"/>
      <c r="AM13" s="279">
        <v>1</v>
      </c>
      <c r="AN13" s="279">
        <v>3</v>
      </c>
      <c r="AO13" s="279">
        <v>1</v>
      </c>
      <c r="AP13" s="279"/>
      <c r="AQ13" s="279">
        <v>1</v>
      </c>
      <c r="AR13" s="280">
        <v>1</v>
      </c>
      <c r="AS13" s="279"/>
      <c r="AT13" s="279"/>
      <c r="AU13" s="279">
        <v>1</v>
      </c>
      <c r="AV13" s="279"/>
      <c r="AW13" s="279">
        <v>1</v>
      </c>
      <c r="AX13" s="279">
        <v>2</v>
      </c>
      <c r="AY13" s="279"/>
      <c r="AZ13" s="279"/>
      <c r="BA13" s="279"/>
      <c r="BB13" s="280">
        <v>1</v>
      </c>
      <c r="BC13" s="279"/>
      <c r="BD13" s="279">
        <v>1</v>
      </c>
      <c r="BE13" s="279"/>
      <c r="BF13" s="279">
        <v>1</v>
      </c>
      <c r="BG13" s="279">
        <v>2</v>
      </c>
      <c r="BH13" s="279"/>
      <c r="BI13" s="279">
        <v>2</v>
      </c>
      <c r="BJ13" s="279">
        <v>2</v>
      </c>
      <c r="BK13" s="279">
        <v>2</v>
      </c>
      <c r="BL13" s="280">
        <v>1</v>
      </c>
      <c r="BM13" s="279">
        <v>2</v>
      </c>
      <c r="BN13" s="279"/>
      <c r="BO13" s="279"/>
      <c r="BP13" s="279"/>
      <c r="BQ13" s="279"/>
      <c r="BR13" s="279">
        <v>2</v>
      </c>
      <c r="BS13" s="279">
        <v>1</v>
      </c>
      <c r="BT13" s="279">
        <v>2</v>
      </c>
      <c r="BU13" s="279"/>
      <c r="BV13" s="280"/>
      <c r="BW13" s="279"/>
      <c r="BX13" s="279"/>
      <c r="BY13" s="279"/>
      <c r="BZ13" s="279"/>
      <c r="CA13" s="279"/>
      <c r="CB13" s="279">
        <v>1</v>
      </c>
      <c r="CC13" s="279"/>
      <c r="CD13" s="279">
        <v>1</v>
      </c>
      <c r="CE13" s="279">
        <v>2</v>
      </c>
      <c r="CF13" s="280"/>
      <c r="CG13" s="279"/>
      <c r="CH13" s="279">
        <v>1</v>
      </c>
      <c r="CI13" s="279">
        <v>1</v>
      </c>
      <c r="CJ13" s="279">
        <v>1</v>
      </c>
      <c r="CK13" s="279"/>
      <c r="CL13" s="279">
        <v>2</v>
      </c>
      <c r="CM13" s="279"/>
      <c r="CN13" s="279">
        <v>1</v>
      </c>
      <c r="CO13" s="279">
        <v>2</v>
      </c>
      <c r="CP13" s="281"/>
      <c r="CQ13" s="783">
        <f>SUM(E13:CP13)</f>
        <v>58</v>
      </c>
      <c r="CR13" s="783"/>
      <c r="CS13" s="783"/>
      <c r="CT13" s="738"/>
      <c r="CU13" s="738"/>
      <c r="CV13" s="738"/>
      <c r="CW13" s="779"/>
      <c r="CX13" s="779"/>
      <c r="CY13" s="740"/>
      <c r="CZ13" s="740"/>
      <c r="DA13" s="780"/>
      <c r="DB13" s="743"/>
    </row>
    <row r="14" spans="1:128" s="278" customFormat="1" ht="7.5" customHeight="1" thickBot="1">
      <c r="A14" s="764"/>
      <c r="B14" s="775" t="s">
        <v>810</v>
      </c>
      <c r="C14" s="781" t="s">
        <v>808</v>
      </c>
      <c r="D14" s="782"/>
      <c r="E14" s="282"/>
      <c r="F14" s="282"/>
      <c r="G14" s="282"/>
      <c r="H14" s="279"/>
      <c r="I14" s="282"/>
      <c r="J14" s="282">
        <v>1</v>
      </c>
      <c r="K14" s="282"/>
      <c r="L14" s="282">
        <v>1</v>
      </c>
      <c r="M14" s="282"/>
      <c r="N14" s="283">
        <v>1</v>
      </c>
      <c r="O14" s="279"/>
      <c r="P14" s="282">
        <v>1</v>
      </c>
      <c r="Q14" s="282">
        <v>2</v>
      </c>
      <c r="R14" s="282">
        <v>1</v>
      </c>
      <c r="S14" s="282">
        <v>1</v>
      </c>
      <c r="T14" s="282">
        <v>4</v>
      </c>
      <c r="U14" s="282"/>
      <c r="V14" s="282">
        <v>2</v>
      </c>
      <c r="W14" s="282"/>
      <c r="X14" s="283"/>
      <c r="Y14" s="279"/>
      <c r="Z14" s="282">
        <v>1</v>
      </c>
      <c r="AA14" s="282"/>
      <c r="AB14" s="282">
        <v>1</v>
      </c>
      <c r="AC14" s="282">
        <v>1</v>
      </c>
      <c r="AD14" s="279"/>
      <c r="AE14" s="282">
        <v>1</v>
      </c>
      <c r="AF14" s="282">
        <v>3</v>
      </c>
      <c r="AG14" s="282">
        <v>2</v>
      </c>
      <c r="AH14" s="283">
        <v>1</v>
      </c>
      <c r="AI14" s="282"/>
      <c r="AJ14" s="282">
        <v>2</v>
      </c>
      <c r="AK14" s="282">
        <f>1+1</f>
        <v>2</v>
      </c>
      <c r="AL14" s="282">
        <v>2</v>
      </c>
      <c r="AM14" s="282"/>
      <c r="AN14" s="282"/>
      <c r="AO14" s="282">
        <v>1</v>
      </c>
      <c r="AP14" s="282">
        <f>1+1</f>
        <v>2</v>
      </c>
      <c r="AQ14" s="282"/>
      <c r="AR14" s="283"/>
      <c r="AS14" s="282">
        <v>1</v>
      </c>
      <c r="AT14" s="279"/>
      <c r="AU14" s="282"/>
      <c r="AV14" s="282">
        <v>1</v>
      </c>
      <c r="AW14" s="282">
        <v>1</v>
      </c>
      <c r="AX14" s="282"/>
      <c r="AY14" s="282">
        <v>1</v>
      </c>
      <c r="AZ14" s="282">
        <v>1</v>
      </c>
      <c r="BA14" s="279"/>
      <c r="BB14" s="283">
        <f>1+1</f>
        <v>2</v>
      </c>
      <c r="BC14" s="279"/>
      <c r="BD14" s="282">
        <v>1</v>
      </c>
      <c r="BE14" s="282">
        <v>1</v>
      </c>
      <c r="BF14" s="282">
        <f>1+1</f>
        <v>2</v>
      </c>
      <c r="BG14" s="282"/>
      <c r="BH14" s="282">
        <v>1</v>
      </c>
      <c r="BI14" s="282"/>
      <c r="BJ14" s="282"/>
      <c r="BK14" s="282">
        <v>1</v>
      </c>
      <c r="BL14" s="283"/>
      <c r="BM14" s="282">
        <v>1</v>
      </c>
      <c r="BN14" s="282">
        <v>1</v>
      </c>
      <c r="BO14" s="282">
        <v>1</v>
      </c>
      <c r="BP14" s="282">
        <f>1+1</f>
        <v>2</v>
      </c>
      <c r="BQ14" s="282">
        <v>1</v>
      </c>
      <c r="BR14" s="282"/>
      <c r="BS14" s="282"/>
      <c r="BT14" s="282"/>
      <c r="BU14" s="284">
        <v>1</v>
      </c>
      <c r="BV14" s="285">
        <v>1</v>
      </c>
      <c r="BW14" s="284">
        <f>1+1</f>
        <v>2</v>
      </c>
      <c r="BX14" s="284">
        <v>1</v>
      </c>
      <c r="BY14" s="284">
        <v>1</v>
      </c>
      <c r="BZ14" s="284">
        <f>1+1</f>
        <v>2</v>
      </c>
      <c r="CA14" s="279"/>
      <c r="CB14" s="282">
        <v>1</v>
      </c>
      <c r="CC14" s="282"/>
      <c r="CD14" s="282"/>
      <c r="CE14" s="282"/>
      <c r="CF14" s="283">
        <f>1+1</f>
        <v>2</v>
      </c>
      <c r="CG14" s="282">
        <f>1+1+1</f>
        <v>3</v>
      </c>
      <c r="CH14" s="282">
        <v>1</v>
      </c>
      <c r="CI14" s="282">
        <v>1</v>
      </c>
      <c r="CJ14" s="282">
        <v>1</v>
      </c>
      <c r="CK14" s="282">
        <v>1</v>
      </c>
      <c r="CL14" s="282"/>
      <c r="CM14" s="279"/>
      <c r="CN14" s="282"/>
      <c r="CO14" s="282"/>
      <c r="CP14" s="286"/>
      <c r="CQ14" s="784">
        <f>SUM(E14:CP14)</f>
        <v>70</v>
      </c>
      <c r="CR14" s="784"/>
      <c r="CS14" s="784"/>
      <c r="CT14" s="738"/>
      <c r="CU14" s="738"/>
      <c r="CV14" s="738"/>
      <c r="CW14" s="779"/>
      <c r="CX14" s="779"/>
      <c r="CY14" s="740"/>
      <c r="CZ14" s="740"/>
      <c r="DA14" s="780"/>
      <c r="DB14" s="743"/>
    </row>
    <row r="15" spans="1:128" s="278" customFormat="1" ht="7.5" customHeight="1" thickBot="1">
      <c r="A15" s="764"/>
      <c r="B15" s="775"/>
      <c r="C15" s="781" t="s">
        <v>809</v>
      </c>
      <c r="D15" s="782"/>
      <c r="E15" s="284">
        <v>1</v>
      </c>
      <c r="F15" s="284">
        <v>1</v>
      </c>
      <c r="G15" s="284">
        <v>1</v>
      </c>
      <c r="H15" s="279"/>
      <c r="I15" s="284">
        <v>1</v>
      </c>
      <c r="J15" s="284"/>
      <c r="K15" s="284">
        <v>1</v>
      </c>
      <c r="L15" s="284"/>
      <c r="M15" s="284">
        <v>1</v>
      </c>
      <c r="N15" s="285"/>
      <c r="O15" s="279"/>
      <c r="P15" s="284"/>
      <c r="Q15" s="284"/>
      <c r="R15" s="284"/>
      <c r="S15" s="284">
        <v>1</v>
      </c>
      <c r="T15" s="284">
        <v>1</v>
      </c>
      <c r="U15" s="284">
        <v>1</v>
      </c>
      <c r="V15" s="284"/>
      <c r="W15" s="284">
        <v>1</v>
      </c>
      <c r="X15" s="285">
        <v>1</v>
      </c>
      <c r="Y15" s="279"/>
      <c r="Z15" s="284"/>
      <c r="AA15" s="284">
        <v>1</v>
      </c>
      <c r="AB15" s="284"/>
      <c r="AC15" s="284">
        <v>1</v>
      </c>
      <c r="AD15" s="279"/>
      <c r="AE15" s="284">
        <v>1</v>
      </c>
      <c r="AF15" s="284">
        <v>1</v>
      </c>
      <c r="AG15" s="284"/>
      <c r="AH15" s="285"/>
      <c r="AI15" s="284">
        <v>1</v>
      </c>
      <c r="AJ15" s="284"/>
      <c r="AK15" s="284"/>
      <c r="AL15" s="284"/>
      <c r="AM15" s="284">
        <v>1</v>
      </c>
      <c r="AN15" s="284">
        <f>1+1+1</f>
        <v>3</v>
      </c>
      <c r="AO15" s="284">
        <v>1</v>
      </c>
      <c r="AP15" s="284"/>
      <c r="AQ15" s="284">
        <v>1</v>
      </c>
      <c r="AR15" s="285">
        <v>1</v>
      </c>
      <c r="AS15" s="284"/>
      <c r="AT15" s="279"/>
      <c r="AU15" s="284">
        <v>1</v>
      </c>
      <c r="AV15" s="284"/>
      <c r="AW15" s="284">
        <v>1</v>
      </c>
      <c r="AX15" s="284">
        <v>2</v>
      </c>
      <c r="AY15" s="284"/>
      <c r="AZ15" s="284"/>
      <c r="BA15" s="279"/>
      <c r="BB15" s="285">
        <v>1</v>
      </c>
      <c r="BC15" s="279"/>
      <c r="BD15" s="284">
        <v>1</v>
      </c>
      <c r="BE15" s="284"/>
      <c r="BF15" s="284">
        <v>1</v>
      </c>
      <c r="BG15" s="284">
        <f>1+1</f>
        <v>2</v>
      </c>
      <c r="BH15" s="284"/>
      <c r="BI15" s="284">
        <f>1+1</f>
        <v>2</v>
      </c>
      <c r="BJ15" s="282">
        <f>1+1</f>
        <v>2</v>
      </c>
      <c r="BK15" s="282">
        <f>1+1</f>
        <v>2</v>
      </c>
      <c r="BL15" s="285">
        <v>1</v>
      </c>
      <c r="BM15" s="284">
        <v>2</v>
      </c>
      <c r="BN15" s="284"/>
      <c r="BO15" s="284"/>
      <c r="BP15" s="284"/>
      <c r="BQ15" s="284"/>
      <c r="BR15" s="284">
        <f>1+1</f>
        <v>2</v>
      </c>
      <c r="BS15" s="284">
        <v>1</v>
      </c>
      <c r="BT15" s="284">
        <f>1+1</f>
        <v>2</v>
      </c>
      <c r="BU15" s="284"/>
      <c r="BV15" s="285"/>
      <c r="BW15" s="284"/>
      <c r="BX15" s="284"/>
      <c r="BY15" s="284"/>
      <c r="BZ15" s="284"/>
      <c r="CA15" s="279"/>
      <c r="CB15" s="284">
        <v>1</v>
      </c>
      <c r="CC15" s="284"/>
      <c r="CD15" s="284">
        <v>1</v>
      </c>
      <c r="CE15" s="284">
        <f>1+1</f>
        <v>2</v>
      </c>
      <c r="CF15" s="285"/>
      <c r="CG15" s="284"/>
      <c r="CH15" s="284">
        <v>1</v>
      </c>
      <c r="CI15" s="284">
        <v>1</v>
      </c>
      <c r="CJ15" s="284">
        <v>1</v>
      </c>
      <c r="CK15" s="284"/>
      <c r="CL15" s="284">
        <f>1+1</f>
        <v>2</v>
      </c>
      <c r="CM15" s="279"/>
      <c r="CN15" s="284">
        <v>1</v>
      </c>
      <c r="CO15" s="284">
        <f>1+1</f>
        <v>2</v>
      </c>
      <c r="CP15" s="287"/>
      <c r="CQ15" s="784">
        <f>SUM(E15:CP15)</f>
        <v>58</v>
      </c>
      <c r="CR15" s="784"/>
      <c r="CS15" s="784"/>
      <c r="CT15" s="738"/>
      <c r="CU15" s="738"/>
      <c r="CV15" s="738"/>
      <c r="CW15" s="779"/>
      <c r="CX15" s="779"/>
      <c r="CY15" s="740"/>
      <c r="CZ15" s="740"/>
      <c r="DA15" s="780"/>
      <c r="DB15" s="743"/>
    </row>
    <row r="16" spans="1:128" ht="13.2" customHeight="1" thickBot="1">
      <c r="A16" s="764"/>
      <c r="B16" s="785"/>
      <c r="C16" s="785"/>
      <c r="D16" s="786"/>
      <c r="E16" s="1173">
        <v>1</v>
      </c>
      <c r="F16" s="1173">
        <f>(F14+F15)/(F12+F13)</f>
        <v>1</v>
      </c>
      <c r="G16" s="1173">
        <f>(G14+G15)/(G12+G13)</f>
        <v>1</v>
      </c>
      <c r="H16" s="289"/>
      <c r="I16" s="1173">
        <f t="shared" ref="I16:N16" si="0">(I14+I15)/(I12+I13)</f>
        <v>1</v>
      </c>
      <c r="J16" s="1173">
        <f t="shared" si="0"/>
        <v>1</v>
      </c>
      <c r="K16" s="1173">
        <f t="shared" si="0"/>
        <v>1</v>
      </c>
      <c r="L16" s="1173">
        <f t="shared" si="0"/>
        <v>1</v>
      </c>
      <c r="M16" s="1173">
        <f t="shared" si="0"/>
        <v>1</v>
      </c>
      <c r="N16" s="1173">
        <f t="shared" si="0"/>
        <v>1</v>
      </c>
      <c r="O16" s="289"/>
      <c r="P16" s="288">
        <f>(P14+P15)/(P12+P13)</f>
        <v>1</v>
      </c>
      <c r="Q16" s="288">
        <f t="shared" ref="Q16:X16" si="1">(Q14+Q15)/(Q12+Q13)</f>
        <v>1</v>
      </c>
      <c r="R16" s="288">
        <f t="shared" si="1"/>
        <v>1</v>
      </c>
      <c r="S16" s="288">
        <f t="shared" si="1"/>
        <v>1</v>
      </c>
      <c r="T16" s="288">
        <f t="shared" si="1"/>
        <v>1</v>
      </c>
      <c r="U16" s="288">
        <f t="shared" si="1"/>
        <v>1</v>
      </c>
      <c r="V16" s="288">
        <f t="shared" si="1"/>
        <v>1</v>
      </c>
      <c r="W16" s="288">
        <f t="shared" si="1"/>
        <v>1</v>
      </c>
      <c r="X16" s="288">
        <f t="shared" si="1"/>
        <v>1</v>
      </c>
      <c r="Y16" s="289"/>
      <c r="Z16" s="288">
        <f>(Z14+Z15)/(Z12+Z13)</f>
        <v>1</v>
      </c>
      <c r="AA16" s="288">
        <f>(AA14+AA15)/(AA12+AA13)</f>
        <v>1</v>
      </c>
      <c r="AB16" s="288">
        <f>(AB14+AB15)/(AB12+AB13)</f>
        <v>1</v>
      </c>
      <c r="AC16" s="288">
        <f>(AC14+AC15)/(AC12+AC13)</f>
        <v>1</v>
      </c>
      <c r="AD16" s="289"/>
      <c r="AE16" s="288">
        <f t="shared" ref="AE16:AS16" si="2">(AE14+AE15)/(AE12+AE13)</f>
        <v>1</v>
      </c>
      <c r="AF16" s="288">
        <f t="shared" si="2"/>
        <v>1</v>
      </c>
      <c r="AG16" s="288">
        <f t="shared" si="2"/>
        <v>1</v>
      </c>
      <c r="AH16" s="288">
        <f t="shared" si="2"/>
        <v>1</v>
      </c>
      <c r="AI16" s="288">
        <f t="shared" si="2"/>
        <v>1</v>
      </c>
      <c r="AJ16" s="288">
        <f t="shared" si="2"/>
        <v>1</v>
      </c>
      <c r="AK16" s="288">
        <f t="shared" si="2"/>
        <v>1</v>
      </c>
      <c r="AL16" s="288">
        <f t="shared" si="2"/>
        <v>1</v>
      </c>
      <c r="AM16" s="288">
        <f t="shared" si="2"/>
        <v>1</v>
      </c>
      <c r="AN16" s="288">
        <f t="shared" si="2"/>
        <v>1</v>
      </c>
      <c r="AO16" s="288">
        <f t="shared" si="2"/>
        <v>1</v>
      </c>
      <c r="AP16" s="288">
        <f t="shared" si="2"/>
        <v>1</v>
      </c>
      <c r="AQ16" s="288">
        <f t="shared" si="2"/>
        <v>1</v>
      </c>
      <c r="AR16" s="288">
        <f t="shared" si="2"/>
        <v>1</v>
      </c>
      <c r="AS16" s="288">
        <f t="shared" si="2"/>
        <v>1</v>
      </c>
      <c r="AT16" s="289"/>
      <c r="AU16" s="288">
        <f t="shared" ref="AU16:AZ16" si="3">(AU14+AU15)/(AU12+AU13)</f>
        <v>1</v>
      </c>
      <c r="AV16" s="288">
        <f t="shared" si="3"/>
        <v>1</v>
      </c>
      <c r="AW16" s="288">
        <f t="shared" si="3"/>
        <v>1</v>
      </c>
      <c r="AX16" s="288">
        <f t="shared" si="3"/>
        <v>1</v>
      </c>
      <c r="AY16" s="288">
        <f t="shared" si="3"/>
        <v>1</v>
      </c>
      <c r="AZ16" s="288">
        <f t="shared" si="3"/>
        <v>1</v>
      </c>
      <c r="BA16" s="289"/>
      <c r="BB16" s="288">
        <f>(BB14+BB15)/(BB12+BB13)</f>
        <v>1</v>
      </c>
      <c r="BC16" s="289"/>
      <c r="BD16" s="288">
        <f t="shared" ref="BD16:BZ16" si="4">(BD14+BD15)/(BD12+BD13)</f>
        <v>1</v>
      </c>
      <c r="BE16" s="288">
        <f t="shared" si="4"/>
        <v>1</v>
      </c>
      <c r="BF16" s="288">
        <f t="shared" si="4"/>
        <v>1</v>
      </c>
      <c r="BG16" s="288">
        <f t="shared" si="4"/>
        <v>1</v>
      </c>
      <c r="BH16" s="288">
        <f t="shared" si="4"/>
        <v>1</v>
      </c>
      <c r="BI16" s="288">
        <f t="shared" si="4"/>
        <v>1</v>
      </c>
      <c r="BJ16" s="288">
        <f t="shared" si="4"/>
        <v>1</v>
      </c>
      <c r="BK16" s="288">
        <f t="shared" si="4"/>
        <v>1</v>
      </c>
      <c r="BL16" s="288">
        <f t="shared" si="4"/>
        <v>1</v>
      </c>
      <c r="BM16" s="288">
        <f t="shared" si="4"/>
        <v>1</v>
      </c>
      <c r="BN16" s="288">
        <f t="shared" si="4"/>
        <v>1</v>
      </c>
      <c r="BO16" s="288">
        <f t="shared" si="4"/>
        <v>1</v>
      </c>
      <c r="BP16" s="288">
        <f t="shared" si="4"/>
        <v>1</v>
      </c>
      <c r="BQ16" s="288">
        <f t="shared" si="4"/>
        <v>1</v>
      </c>
      <c r="BR16" s="288">
        <f t="shared" si="4"/>
        <v>1</v>
      </c>
      <c r="BS16" s="288">
        <f t="shared" si="4"/>
        <v>1</v>
      </c>
      <c r="BT16" s="288">
        <f t="shared" si="4"/>
        <v>1</v>
      </c>
      <c r="BU16" s="288">
        <f t="shared" si="4"/>
        <v>1</v>
      </c>
      <c r="BV16" s="288">
        <f t="shared" si="4"/>
        <v>1</v>
      </c>
      <c r="BW16" s="288">
        <f t="shared" si="4"/>
        <v>1</v>
      </c>
      <c r="BX16" s="288">
        <f t="shared" si="4"/>
        <v>1</v>
      </c>
      <c r="BY16" s="288">
        <f t="shared" si="4"/>
        <v>1</v>
      </c>
      <c r="BZ16" s="288">
        <f t="shared" si="4"/>
        <v>1</v>
      </c>
      <c r="CA16" s="289"/>
      <c r="CB16" s="288">
        <f>(CB14+CB15)/(CB12+CB13)</f>
        <v>1</v>
      </c>
      <c r="CC16" s="289"/>
      <c r="CD16" s="288">
        <f t="shared" ref="CD16:CL16" si="5">(CD14+CD15)/(CD12+CD13)</f>
        <v>1</v>
      </c>
      <c r="CE16" s="288">
        <f t="shared" si="5"/>
        <v>1</v>
      </c>
      <c r="CF16" s="288">
        <f t="shared" si="5"/>
        <v>1</v>
      </c>
      <c r="CG16" s="288">
        <f t="shared" si="5"/>
        <v>1</v>
      </c>
      <c r="CH16" s="288">
        <f t="shared" si="5"/>
        <v>1</v>
      </c>
      <c r="CI16" s="288">
        <f t="shared" si="5"/>
        <v>1</v>
      </c>
      <c r="CJ16" s="288">
        <f t="shared" si="5"/>
        <v>1</v>
      </c>
      <c r="CK16" s="288">
        <f t="shared" si="5"/>
        <v>1</v>
      </c>
      <c r="CL16" s="288">
        <f t="shared" si="5"/>
        <v>1</v>
      </c>
      <c r="CM16" s="289"/>
      <c r="CN16" s="288"/>
      <c r="CO16" s="288"/>
      <c r="CP16" s="290"/>
      <c r="CQ16" s="787">
        <f>SUM(CQ14:CS15)</f>
        <v>128</v>
      </c>
      <c r="CR16" s="787"/>
      <c r="CS16" s="787"/>
      <c r="CT16" s="738"/>
      <c r="CU16" s="738"/>
      <c r="CV16" s="738"/>
      <c r="CW16" s="779"/>
      <c r="CX16" s="779"/>
      <c r="CY16" s="740"/>
      <c r="CZ16" s="740"/>
      <c r="DA16" s="780"/>
      <c r="DB16" s="743"/>
    </row>
    <row r="17" spans="1:106" ht="12.6" customHeight="1" thickBot="1">
      <c r="A17" s="270"/>
      <c r="B17" s="272"/>
      <c r="C17" s="272"/>
      <c r="D17" s="686" t="s">
        <v>816</v>
      </c>
      <c r="E17" s="689"/>
      <c r="F17" s="689">
        <v>0.4</v>
      </c>
      <c r="G17" s="689"/>
      <c r="H17" s="689"/>
      <c r="I17" s="689"/>
      <c r="J17" s="689"/>
      <c r="K17" s="683"/>
      <c r="L17" s="689"/>
      <c r="M17" s="683"/>
      <c r="N17" s="690"/>
      <c r="O17" s="689"/>
      <c r="P17" s="689"/>
      <c r="Q17" s="689"/>
      <c r="R17" s="689"/>
      <c r="S17" s="689"/>
      <c r="T17" s="689"/>
      <c r="U17" s="689"/>
      <c r="V17" s="689"/>
      <c r="W17" s="689"/>
      <c r="X17" s="690"/>
      <c r="Y17" s="689"/>
      <c r="Z17" s="689"/>
      <c r="AA17" s="683"/>
      <c r="AB17" s="689"/>
      <c r="AC17" s="683"/>
      <c r="AD17" s="689"/>
      <c r="AE17" s="689"/>
      <c r="AF17" s="689"/>
      <c r="AG17" s="689"/>
      <c r="AH17" s="690"/>
      <c r="AI17" s="689"/>
      <c r="AJ17" s="683"/>
      <c r="AK17" s="689"/>
      <c r="AL17" s="689"/>
      <c r="AM17" s="689"/>
      <c r="AN17" s="689"/>
      <c r="AO17" s="689"/>
      <c r="AP17" s="689"/>
      <c r="AQ17" s="683"/>
      <c r="AR17" s="690"/>
      <c r="AS17" s="689"/>
      <c r="AT17" s="689"/>
      <c r="AU17" s="689"/>
      <c r="AV17" s="689"/>
      <c r="AW17" s="689"/>
      <c r="AX17" s="689"/>
      <c r="AY17" s="689"/>
      <c r="AZ17" s="689"/>
      <c r="BA17" s="683"/>
      <c r="BB17" s="690"/>
      <c r="BC17" s="689"/>
      <c r="BD17" s="689"/>
      <c r="BE17" s="689"/>
      <c r="BF17" s="689"/>
      <c r="BG17" s="689"/>
      <c r="BH17" s="683"/>
      <c r="BI17" s="689"/>
      <c r="BJ17" s="689"/>
      <c r="BK17" s="683"/>
      <c r="BL17" s="690"/>
      <c r="BM17" s="689"/>
      <c r="BN17" s="683"/>
      <c r="BO17" s="683"/>
      <c r="BP17" s="689"/>
      <c r="BQ17" s="689"/>
      <c r="BR17" s="689"/>
      <c r="BS17" s="689"/>
      <c r="BT17" s="689"/>
      <c r="BU17" s="689"/>
      <c r="BV17" s="690"/>
      <c r="BW17" s="689"/>
      <c r="BX17" s="689"/>
      <c r="BY17" s="689"/>
      <c r="BZ17" s="689"/>
      <c r="CA17" s="689"/>
      <c r="CB17" s="683"/>
      <c r="CC17" s="689"/>
      <c r="CD17" s="689"/>
      <c r="CE17" s="689"/>
      <c r="CF17" s="690"/>
      <c r="CG17" s="689"/>
      <c r="CH17" s="689"/>
      <c r="CI17" s="689"/>
      <c r="CJ17" s="689">
        <v>0</v>
      </c>
      <c r="CK17" s="689">
        <v>0</v>
      </c>
      <c r="CL17" s="689">
        <v>0</v>
      </c>
      <c r="CM17" s="689"/>
      <c r="CN17" s="689">
        <v>0</v>
      </c>
      <c r="CO17" s="689">
        <v>0</v>
      </c>
      <c r="CP17" s="690"/>
      <c r="CQ17" s="788"/>
      <c r="CR17" s="788"/>
      <c r="CS17" s="788"/>
      <c r="CT17" s="738"/>
      <c r="CU17" s="738"/>
      <c r="CV17" s="738"/>
      <c r="CW17" s="779"/>
      <c r="CX17" s="779"/>
      <c r="CY17" s="740"/>
      <c r="CZ17" s="740"/>
      <c r="DA17" s="780"/>
      <c r="DB17" s="744"/>
    </row>
    <row r="18" spans="1:106" s="278" customFormat="1" ht="7.5" customHeight="1" thickBot="1">
      <c r="A18" s="732" t="s">
        <v>811</v>
      </c>
      <c r="B18" s="772" t="s">
        <v>129</v>
      </c>
      <c r="C18" s="772"/>
      <c r="D18" s="773"/>
      <c r="E18" s="275"/>
      <c r="F18" s="275"/>
      <c r="G18" s="275"/>
      <c r="H18" s="275"/>
      <c r="I18" s="275"/>
      <c r="J18" s="275"/>
      <c r="K18" s="275"/>
      <c r="L18" s="275"/>
      <c r="M18" s="275"/>
      <c r="N18" s="276"/>
      <c r="O18" s="275">
        <v>1</v>
      </c>
      <c r="P18" s="275"/>
      <c r="Q18" s="275">
        <v>1</v>
      </c>
      <c r="R18" s="275"/>
      <c r="S18" s="275"/>
      <c r="T18" s="275"/>
      <c r="U18" s="275"/>
      <c r="V18" s="275">
        <v>1</v>
      </c>
      <c r="W18" s="275"/>
      <c r="X18" s="276"/>
      <c r="Y18" s="275"/>
      <c r="Z18" s="275"/>
      <c r="AA18" s="275"/>
      <c r="AB18" s="275"/>
      <c r="AC18" s="275"/>
      <c r="AD18" s="275"/>
      <c r="AE18" s="275">
        <v>1</v>
      </c>
      <c r="AF18" s="275"/>
      <c r="AG18" s="275"/>
      <c r="AH18" s="276"/>
      <c r="AI18" s="275"/>
      <c r="AJ18" s="275"/>
      <c r="AK18" s="275">
        <v>1</v>
      </c>
      <c r="AL18" s="275"/>
      <c r="AM18" s="275"/>
      <c r="AN18" s="275"/>
      <c r="AO18" s="275"/>
      <c r="AP18" s="275">
        <v>1</v>
      </c>
      <c r="AQ18" s="275">
        <v>1</v>
      </c>
      <c r="AR18" s="276"/>
      <c r="AS18" s="275"/>
      <c r="AT18" s="275"/>
      <c r="AU18" s="275"/>
      <c r="AV18" s="275"/>
      <c r="AW18" s="275"/>
      <c r="AX18" s="275"/>
      <c r="AY18" s="275"/>
      <c r="AZ18" s="275"/>
      <c r="BA18" s="275"/>
      <c r="BB18" s="276"/>
      <c r="BC18" s="275"/>
      <c r="BD18" s="275"/>
      <c r="BE18" s="275"/>
      <c r="BF18" s="275"/>
      <c r="BG18" s="275"/>
      <c r="BH18" s="275"/>
      <c r="BI18" s="275"/>
      <c r="BJ18" s="275"/>
      <c r="BK18" s="275"/>
      <c r="BL18" s="276"/>
      <c r="BM18" s="275"/>
      <c r="BN18" s="275"/>
      <c r="BO18" s="275"/>
      <c r="BP18" s="275"/>
      <c r="BQ18" s="275"/>
      <c r="BR18" s="275"/>
      <c r="BS18" s="275"/>
      <c r="BT18" s="275"/>
      <c r="BU18" s="275"/>
      <c r="BV18" s="276"/>
      <c r="BW18" s="275"/>
      <c r="BX18" s="275"/>
      <c r="BY18" s="275"/>
      <c r="BZ18" s="275"/>
      <c r="CA18" s="275"/>
      <c r="CB18" s="275"/>
      <c r="CC18" s="275"/>
      <c r="CD18" s="275"/>
      <c r="CE18" s="275"/>
      <c r="CF18" s="276"/>
      <c r="CG18" s="275"/>
      <c r="CH18" s="275"/>
      <c r="CI18" s="275"/>
      <c r="CJ18" s="275"/>
      <c r="CK18" s="275"/>
      <c r="CL18" s="275"/>
      <c r="CM18" s="292"/>
      <c r="CN18" s="292"/>
      <c r="CO18" s="292"/>
      <c r="CP18" s="293">
        <v>1</v>
      </c>
      <c r="CQ18" s="294"/>
      <c r="CR18" s="294"/>
      <c r="CS18" s="294"/>
      <c r="CT18" s="738">
        <f>CW18/313</f>
        <v>0.92651757188498407</v>
      </c>
      <c r="CU18" s="738"/>
      <c r="CV18" s="738"/>
      <c r="CW18" s="739">
        <v>290</v>
      </c>
      <c r="CX18" s="739"/>
      <c r="CY18" s="740">
        <v>286</v>
      </c>
      <c r="CZ18" s="740"/>
      <c r="DA18" s="741">
        <f>CW18-CY18</f>
        <v>4</v>
      </c>
      <c r="DB18" s="742" t="s">
        <v>851</v>
      </c>
    </row>
    <row r="19" spans="1:106" ht="15" customHeight="1" thickBot="1">
      <c r="A19" s="733"/>
      <c r="B19" s="295"/>
      <c r="C19" s="295"/>
      <c r="D19" s="296"/>
      <c r="E19" s="297"/>
      <c r="F19" s="289"/>
      <c r="G19" s="289"/>
      <c r="H19" s="289"/>
      <c r="I19" s="289"/>
      <c r="J19" s="289"/>
      <c r="K19" s="289"/>
      <c r="L19" s="289"/>
      <c r="M19" s="289"/>
      <c r="N19" s="290"/>
      <c r="O19" s="692">
        <v>0.9</v>
      </c>
      <c r="P19" s="289"/>
      <c r="Q19" s="692">
        <v>0.92</v>
      </c>
      <c r="R19" s="289"/>
      <c r="S19" s="289"/>
      <c r="T19" s="289"/>
      <c r="U19" s="289"/>
      <c r="V19" s="692">
        <v>0.92</v>
      </c>
      <c r="W19" s="289"/>
      <c r="X19" s="290"/>
      <c r="Y19" s="289"/>
      <c r="Z19" s="289"/>
      <c r="AA19" s="289"/>
      <c r="AB19" s="289"/>
      <c r="AC19" s="289"/>
      <c r="AD19" s="289"/>
      <c r="AE19" s="692">
        <v>0.94</v>
      </c>
      <c r="AF19" s="289"/>
      <c r="AG19" s="289"/>
      <c r="AH19" s="290"/>
      <c r="AI19" s="289"/>
      <c r="AJ19" s="289"/>
      <c r="AK19" s="692">
        <v>0.94</v>
      </c>
      <c r="AL19" s="289"/>
      <c r="AM19" s="289"/>
      <c r="AN19" s="289"/>
      <c r="AO19" s="289"/>
      <c r="AP19" s="269">
        <v>1</v>
      </c>
      <c r="AQ19" s="269">
        <v>0.4</v>
      </c>
      <c r="AR19" s="290"/>
      <c r="AS19" s="289"/>
      <c r="AT19" s="289"/>
      <c r="AU19" s="289"/>
      <c r="AV19" s="289"/>
      <c r="AW19" s="289"/>
      <c r="AX19" s="289"/>
      <c r="AY19" s="289"/>
      <c r="AZ19" s="289"/>
      <c r="BA19" s="289"/>
      <c r="BB19" s="290"/>
      <c r="BC19" s="289"/>
      <c r="BD19" s="289"/>
      <c r="BE19" s="289"/>
      <c r="BF19" s="289"/>
      <c r="BG19" s="289"/>
      <c r="BH19" s="289"/>
      <c r="BI19" s="289"/>
      <c r="BJ19" s="289"/>
      <c r="BK19" s="289"/>
      <c r="BL19" s="290"/>
      <c r="BM19" s="289"/>
      <c r="BN19" s="289"/>
      <c r="BO19" s="289"/>
      <c r="BP19" s="289"/>
      <c r="BQ19" s="289"/>
      <c r="BR19" s="289"/>
      <c r="BS19" s="289"/>
      <c r="BT19" s="289"/>
      <c r="BU19" s="289"/>
      <c r="BV19" s="290"/>
      <c r="BW19" s="289"/>
      <c r="BX19" s="289"/>
      <c r="BY19" s="289"/>
      <c r="BZ19" s="289"/>
      <c r="CA19" s="289"/>
      <c r="CB19" s="289"/>
      <c r="CC19" s="289"/>
      <c r="CD19" s="289"/>
      <c r="CE19" s="289"/>
      <c r="CF19" s="290"/>
      <c r="CG19" s="289"/>
      <c r="CH19" s="289"/>
      <c r="CI19" s="289"/>
      <c r="CJ19" s="289"/>
      <c r="CK19" s="289"/>
      <c r="CL19" s="289"/>
      <c r="CM19" s="289"/>
      <c r="CN19" s="289"/>
      <c r="CO19" s="289"/>
      <c r="CP19" s="298">
        <v>0.94</v>
      </c>
      <c r="CQ19" s="745">
        <f>SUM(E19:CP19)</f>
        <v>6.9600000000000009</v>
      </c>
      <c r="CR19" s="745"/>
      <c r="CS19" s="745"/>
      <c r="CT19" s="738"/>
      <c r="CU19" s="738"/>
      <c r="CV19" s="738"/>
      <c r="CW19" s="739"/>
      <c r="CX19" s="739"/>
      <c r="CY19" s="740"/>
      <c r="CZ19" s="740"/>
      <c r="DA19" s="741"/>
      <c r="DB19" s="743"/>
    </row>
    <row r="20" spans="1:106" ht="15" customHeight="1" thickBot="1">
      <c r="A20" s="270"/>
      <c r="B20" s="272"/>
      <c r="C20" s="272"/>
      <c r="D20" s="686" t="s">
        <v>816</v>
      </c>
      <c r="E20" s="264"/>
      <c r="F20" s="264"/>
      <c r="G20" s="264"/>
      <c r="H20" s="264"/>
      <c r="I20" s="264"/>
      <c r="J20" s="264"/>
      <c r="K20" s="264"/>
      <c r="L20" s="264"/>
      <c r="M20" s="264"/>
      <c r="N20" s="273"/>
      <c r="O20" s="693">
        <v>0.1</v>
      </c>
      <c r="P20" s="264"/>
      <c r="Q20" s="274">
        <v>0.1</v>
      </c>
      <c r="R20" s="264"/>
      <c r="S20" s="264"/>
      <c r="T20" s="264"/>
      <c r="U20" s="264"/>
      <c r="V20" s="691">
        <v>0.1</v>
      </c>
      <c r="W20" s="264"/>
      <c r="X20" s="273"/>
      <c r="Y20" s="264"/>
      <c r="Z20" s="264"/>
      <c r="AA20" s="264"/>
      <c r="AB20" s="264"/>
      <c r="AC20" s="264"/>
      <c r="AD20" s="264"/>
      <c r="AE20" s="274">
        <v>0.1</v>
      </c>
      <c r="AF20" s="264"/>
      <c r="AG20" s="264"/>
      <c r="AH20" s="273"/>
      <c r="AI20" s="264"/>
      <c r="AJ20" s="264"/>
      <c r="AK20" s="274">
        <v>0.1</v>
      </c>
      <c r="AL20" s="264"/>
      <c r="AM20" s="264"/>
      <c r="AN20" s="264"/>
      <c r="AO20" s="264"/>
      <c r="AP20" s="274">
        <v>0.1</v>
      </c>
      <c r="AQ20" s="274">
        <v>0.1</v>
      </c>
      <c r="AR20" s="273"/>
      <c r="AS20" s="264"/>
      <c r="AT20" s="264"/>
      <c r="AU20" s="264"/>
      <c r="AV20" s="264"/>
      <c r="AW20" s="264"/>
      <c r="AX20" s="264"/>
      <c r="AY20" s="264"/>
      <c r="AZ20" s="264"/>
      <c r="BA20" s="264"/>
      <c r="BB20" s="273"/>
      <c r="BC20" s="264"/>
      <c r="BD20" s="264"/>
      <c r="BE20" s="264"/>
      <c r="BF20" s="264"/>
      <c r="BG20" s="264"/>
      <c r="BH20" s="264"/>
      <c r="BI20" s="264"/>
      <c r="BJ20" s="264"/>
      <c r="BK20" s="264"/>
      <c r="BL20" s="273"/>
      <c r="BM20" s="264"/>
      <c r="BN20" s="264"/>
      <c r="BO20" s="264"/>
      <c r="BP20" s="264"/>
      <c r="BQ20" s="264"/>
      <c r="BR20" s="264"/>
      <c r="BS20" s="264"/>
      <c r="BT20" s="264"/>
      <c r="BU20" s="264"/>
      <c r="BV20" s="273"/>
      <c r="BW20" s="264"/>
      <c r="BX20" s="264"/>
      <c r="BY20" s="264"/>
      <c r="BZ20" s="264"/>
      <c r="CA20" s="264"/>
      <c r="CB20" s="264"/>
      <c r="CC20" s="264"/>
      <c r="CD20" s="264"/>
      <c r="CE20" s="264"/>
      <c r="CF20" s="273"/>
      <c r="CG20" s="264"/>
      <c r="CH20" s="264"/>
      <c r="CI20" s="264"/>
      <c r="CJ20" s="264"/>
      <c r="CK20" s="264"/>
      <c r="CL20" s="264"/>
      <c r="CM20" s="264"/>
      <c r="CN20" s="264"/>
      <c r="CO20" s="264"/>
      <c r="CP20" s="291"/>
      <c r="CQ20" s="771"/>
      <c r="CR20" s="771"/>
      <c r="CS20" s="771"/>
      <c r="CT20" s="738"/>
      <c r="CU20" s="738"/>
      <c r="CV20" s="738"/>
      <c r="CW20" s="739"/>
      <c r="CX20" s="739"/>
      <c r="CY20" s="740"/>
      <c r="CZ20" s="740"/>
      <c r="DA20" s="741"/>
      <c r="DB20" s="744"/>
    </row>
    <row r="21" spans="1:106" s="278" customFormat="1" ht="5.25" customHeight="1" thickBot="1">
      <c r="A21" s="761" t="s">
        <v>819</v>
      </c>
      <c r="B21" s="762"/>
      <c r="C21" s="762"/>
      <c r="D21" s="763"/>
      <c r="E21" s="294"/>
      <c r="F21" s="294"/>
      <c r="G21" s="294"/>
      <c r="H21" s="294"/>
      <c r="I21" s="294"/>
      <c r="J21" s="294"/>
      <c r="K21" s="294"/>
      <c r="L21" s="294"/>
      <c r="M21" s="294"/>
      <c r="N21" s="277"/>
      <c r="O21" s="294"/>
      <c r="P21" s="294"/>
      <c r="Q21" s="294"/>
      <c r="R21" s="294"/>
      <c r="S21" s="294"/>
      <c r="T21" s="294"/>
      <c r="U21" s="294"/>
      <c r="V21" s="294"/>
      <c r="W21" s="294"/>
      <c r="X21" s="277"/>
      <c r="Y21" s="294"/>
      <c r="Z21" s="294"/>
      <c r="AA21" s="294"/>
      <c r="AB21" s="294"/>
      <c r="AC21" s="294"/>
      <c r="AD21" s="294"/>
      <c r="AE21" s="294"/>
      <c r="AF21" s="294"/>
      <c r="AG21" s="294"/>
      <c r="AH21" s="277"/>
      <c r="AI21" s="294"/>
      <c r="AJ21" s="294"/>
      <c r="AK21" s="294"/>
      <c r="AL21" s="294"/>
      <c r="AM21" s="294"/>
      <c r="AN21" s="294"/>
      <c r="AO21" s="294"/>
      <c r="AP21" s="294"/>
      <c r="AQ21" s="294"/>
      <c r="AR21" s="277"/>
      <c r="AS21" s="294"/>
      <c r="AT21" s="294"/>
      <c r="AU21" s="294"/>
      <c r="AV21" s="294"/>
      <c r="AW21" s="294"/>
      <c r="AX21" s="294"/>
      <c r="AY21" s="294"/>
      <c r="AZ21" s="294"/>
      <c r="BA21" s="294"/>
      <c r="BB21" s="294"/>
      <c r="BC21" s="299"/>
      <c r="BD21" s="294"/>
      <c r="BE21" s="294"/>
      <c r="BF21" s="294"/>
      <c r="BG21" s="294"/>
      <c r="BH21" s="294"/>
      <c r="BI21" s="294"/>
      <c r="BJ21" s="294"/>
      <c r="BK21" s="294"/>
      <c r="BL21" s="277"/>
      <c r="BM21" s="294"/>
      <c r="BN21" s="294"/>
      <c r="BO21" s="294"/>
      <c r="BP21" s="294"/>
      <c r="BQ21" s="294"/>
      <c r="BR21" s="294"/>
      <c r="BS21" s="294"/>
      <c r="BT21" s="294"/>
      <c r="BU21" s="294"/>
      <c r="BV21" s="294"/>
      <c r="BW21" s="299"/>
      <c r="BX21" s="294"/>
      <c r="BY21" s="294"/>
      <c r="BZ21" s="294"/>
      <c r="CA21" s="294"/>
      <c r="CB21" s="294"/>
      <c r="CC21" s="294"/>
      <c r="CD21" s="294"/>
      <c r="CE21" s="294"/>
      <c r="CF21" s="277"/>
      <c r="CG21" s="294"/>
      <c r="CH21" s="294"/>
      <c r="CI21" s="294"/>
      <c r="CJ21" s="294"/>
      <c r="CK21" s="294"/>
      <c r="CL21" s="294"/>
      <c r="CP21" s="300"/>
      <c r="CQ21" s="294"/>
      <c r="CR21" s="294"/>
      <c r="CS21" s="294"/>
      <c r="CT21" s="738">
        <f>CW21/90</f>
        <v>0.98</v>
      </c>
      <c r="CU21" s="738"/>
      <c r="CV21" s="738"/>
      <c r="CW21" s="739">
        <v>88.2</v>
      </c>
      <c r="CX21" s="739"/>
      <c r="CY21" s="740">
        <v>88</v>
      </c>
      <c r="CZ21" s="740"/>
      <c r="DA21" s="741">
        <f>CW21-CY21</f>
        <v>0.20000000000000284</v>
      </c>
      <c r="DB21" s="742" t="s">
        <v>849</v>
      </c>
    </row>
    <row r="22" spans="1:106" ht="13.8" customHeight="1" thickBot="1">
      <c r="A22" s="764"/>
      <c r="B22" s="765"/>
      <c r="C22" s="765"/>
      <c r="D22" s="766"/>
      <c r="E22" s="301">
        <v>1</v>
      </c>
      <c r="F22" s="289">
        <v>1</v>
      </c>
      <c r="G22" s="289">
        <v>1</v>
      </c>
      <c r="H22" s="289">
        <v>1</v>
      </c>
      <c r="I22" s="289">
        <v>1</v>
      </c>
      <c r="J22" s="301">
        <v>1</v>
      </c>
      <c r="K22" s="301">
        <v>1</v>
      </c>
      <c r="L22" s="289">
        <v>1</v>
      </c>
      <c r="M22" s="289">
        <v>1</v>
      </c>
      <c r="N22" s="290">
        <v>1</v>
      </c>
      <c r="O22" s="301">
        <v>1</v>
      </c>
      <c r="P22" s="289">
        <v>1</v>
      </c>
      <c r="Q22" s="289">
        <v>1</v>
      </c>
      <c r="R22" s="289">
        <v>1</v>
      </c>
      <c r="S22" s="289">
        <v>1</v>
      </c>
      <c r="T22" s="301">
        <v>1</v>
      </c>
      <c r="U22" s="301">
        <v>1</v>
      </c>
      <c r="V22" s="289">
        <v>1</v>
      </c>
      <c r="W22" s="289">
        <v>1</v>
      </c>
      <c r="X22" s="290">
        <v>1</v>
      </c>
      <c r="Y22" s="301">
        <v>1</v>
      </c>
      <c r="Z22" s="289">
        <v>1</v>
      </c>
      <c r="AA22" s="289">
        <v>1</v>
      </c>
      <c r="AB22" s="289">
        <v>1</v>
      </c>
      <c r="AC22" s="289">
        <v>1</v>
      </c>
      <c r="AD22" s="301">
        <v>1</v>
      </c>
      <c r="AE22" s="301">
        <v>1</v>
      </c>
      <c r="AF22" s="289">
        <v>1</v>
      </c>
      <c r="AG22" s="289">
        <v>1</v>
      </c>
      <c r="AH22" s="290">
        <v>1</v>
      </c>
      <c r="AI22" s="301">
        <v>1</v>
      </c>
      <c r="AJ22" s="289">
        <v>1</v>
      </c>
      <c r="AK22" s="289">
        <v>1</v>
      </c>
      <c r="AL22" s="289">
        <v>1</v>
      </c>
      <c r="AM22" s="289">
        <v>1</v>
      </c>
      <c r="AN22" s="301">
        <v>1</v>
      </c>
      <c r="AO22" s="301">
        <v>1</v>
      </c>
      <c r="AP22" s="289">
        <v>0.5</v>
      </c>
      <c r="AQ22" s="289">
        <v>0.5</v>
      </c>
      <c r="AR22" s="290">
        <v>1</v>
      </c>
      <c r="AS22" s="301">
        <v>1</v>
      </c>
      <c r="AT22" s="289">
        <v>1</v>
      </c>
      <c r="AU22" s="289">
        <v>1</v>
      </c>
      <c r="AV22" s="289">
        <v>0.9</v>
      </c>
      <c r="AW22" s="289">
        <v>1</v>
      </c>
      <c r="AX22" s="301">
        <v>1</v>
      </c>
      <c r="AY22" s="301">
        <v>1</v>
      </c>
      <c r="AZ22" s="289">
        <v>1</v>
      </c>
      <c r="BA22" s="289">
        <v>1</v>
      </c>
      <c r="BB22" s="290">
        <v>1</v>
      </c>
      <c r="BC22" s="301">
        <v>1</v>
      </c>
      <c r="BD22" s="289">
        <v>1</v>
      </c>
      <c r="BE22" s="289">
        <v>1</v>
      </c>
      <c r="BF22" s="289">
        <v>1</v>
      </c>
      <c r="BG22" s="289">
        <v>1</v>
      </c>
      <c r="BH22" s="301">
        <v>1</v>
      </c>
      <c r="BI22" s="301">
        <v>1</v>
      </c>
      <c r="BJ22" s="289">
        <v>1</v>
      </c>
      <c r="BK22" s="289">
        <v>1</v>
      </c>
      <c r="BL22" s="290">
        <v>1</v>
      </c>
      <c r="BM22" s="301">
        <v>1</v>
      </c>
      <c r="BN22" s="289">
        <v>1</v>
      </c>
      <c r="BO22" s="289">
        <v>1</v>
      </c>
      <c r="BP22" s="289">
        <v>1</v>
      </c>
      <c r="BQ22" s="289">
        <v>1</v>
      </c>
      <c r="BR22" s="301">
        <v>1</v>
      </c>
      <c r="BS22" s="301">
        <v>1</v>
      </c>
      <c r="BT22" s="289">
        <v>1</v>
      </c>
      <c r="BU22" s="289">
        <v>1</v>
      </c>
      <c r="BV22" s="290">
        <v>1</v>
      </c>
      <c r="BW22" s="301">
        <v>1</v>
      </c>
      <c r="BX22" s="289">
        <v>1</v>
      </c>
      <c r="BY22" s="289">
        <v>1</v>
      </c>
      <c r="BZ22" s="289">
        <v>1</v>
      </c>
      <c r="CA22" s="289">
        <v>1</v>
      </c>
      <c r="CB22" s="301">
        <v>1</v>
      </c>
      <c r="CC22" s="301">
        <v>1</v>
      </c>
      <c r="CD22" s="289">
        <v>1</v>
      </c>
      <c r="CE22" s="289">
        <v>1</v>
      </c>
      <c r="CF22" s="290">
        <v>1</v>
      </c>
      <c r="CG22" s="301">
        <v>1</v>
      </c>
      <c r="CH22" s="289">
        <v>1</v>
      </c>
      <c r="CI22" s="289">
        <v>1</v>
      </c>
      <c r="CJ22" s="289">
        <v>1</v>
      </c>
      <c r="CK22" s="289">
        <v>1</v>
      </c>
      <c r="CL22" s="301">
        <v>1</v>
      </c>
      <c r="CM22" s="301">
        <v>1</v>
      </c>
      <c r="CN22" s="289">
        <v>1</v>
      </c>
      <c r="CO22" s="289">
        <v>1</v>
      </c>
      <c r="CP22" s="290">
        <v>1</v>
      </c>
      <c r="CQ22" s="745">
        <f>SUM(E22:CP22)+68</f>
        <v>156.9</v>
      </c>
      <c r="CR22" s="745"/>
      <c r="CS22" s="745"/>
      <c r="CT22" s="738"/>
      <c r="CU22" s="738"/>
      <c r="CV22" s="738"/>
      <c r="CW22" s="739"/>
      <c r="CX22" s="739"/>
      <c r="CY22" s="740"/>
      <c r="CZ22" s="740"/>
      <c r="DA22" s="741"/>
      <c r="DB22" s="743"/>
    </row>
    <row r="23" spans="1:106" ht="12.6" customHeight="1" thickBot="1">
      <c r="A23" s="270"/>
      <c r="B23" s="272"/>
      <c r="C23" s="272"/>
      <c r="D23" s="686" t="s">
        <v>816</v>
      </c>
      <c r="E23" s="274"/>
      <c r="F23" s="264"/>
      <c r="G23" s="264"/>
      <c r="H23" s="264"/>
      <c r="I23" s="264"/>
      <c r="J23" s="274"/>
      <c r="K23" s="274"/>
      <c r="L23" s="264"/>
      <c r="M23" s="264"/>
      <c r="N23" s="273"/>
      <c r="O23" s="264"/>
      <c r="P23" s="264"/>
      <c r="Q23" s="264"/>
      <c r="R23" s="264"/>
      <c r="S23" s="264"/>
      <c r="T23" s="264"/>
      <c r="U23" s="264"/>
      <c r="V23" s="264"/>
      <c r="W23" s="264"/>
      <c r="X23" s="273"/>
      <c r="Y23" s="264"/>
      <c r="Z23" s="264"/>
      <c r="AA23" s="264"/>
      <c r="AB23" s="264"/>
      <c r="AC23" s="264"/>
      <c r="AD23" s="264"/>
      <c r="AE23" s="264"/>
      <c r="AF23" s="264"/>
      <c r="AG23" s="264"/>
      <c r="AH23" s="273"/>
      <c r="AI23" s="264"/>
      <c r="AJ23" s="264"/>
      <c r="AK23" s="264"/>
      <c r="AL23" s="264"/>
      <c r="AM23" s="264"/>
      <c r="AN23" s="264"/>
      <c r="AO23" s="264"/>
      <c r="AP23" s="264"/>
      <c r="AQ23" s="264"/>
      <c r="AR23" s="273"/>
      <c r="AS23" s="274"/>
      <c r="AT23" s="274"/>
      <c r="AU23" s="264"/>
      <c r="AV23" s="274"/>
      <c r="AW23" s="274"/>
      <c r="AX23" s="274"/>
      <c r="AY23" s="274"/>
      <c r="AZ23" s="264"/>
      <c r="BA23" s="264"/>
      <c r="BB23" s="264"/>
      <c r="BC23" s="302"/>
      <c r="BD23" s="264"/>
      <c r="BE23" s="274"/>
      <c r="BF23" s="274"/>
      <c r="BG23" s="274"/>
      <c r="BH23" s="274"/>
      <c r="BI23" s="274"/>
      <c r="BJ23" s="274"/>
      <c r="BK23" s="274"/>
      <c r="BL23" s="291"/>
      <c r="BM23" s="264"/>
      <c r="BN23" s="264"/>
      <c r="BO23" s="264"/>
      <c r="BP23" s="264"/>
      <c r="BQ23" s="264"/>
      <c r="BR23" s="264"/>
      <c r="BS23" s="264"/>
      <c r="BT23" s="264"/>
      <c r="BU23" s="264"/>
      <c r="BV23" s="264"/>
      <c r="BW23" s="302"/>
      <c r="BX23" s="274"/>
      <c r="BY23" s="264"/>
      <c r="BZ23" s="274"/>
      <c r="CA23" s="264"/>
      <c r="CB23" s="264"/>
      <c r="CC23" s="264"/>
      <c r="CD23" s="264"/>
      <c r="CE23" s="264"/>
      <c r="CF23" s="273"/>
      <c r="CG23" s="264"/>
      <c r="CH23" s="264"/>
      <c r="CI23" s="264"/>
      <c r="CJ23" s="264"/>
      <c r="CK23" s="264"/>
      <c r="CL23" s="264"/>
      <c r="CM23" s="264"/>
      <c r="CN23" s="264"/>
      <c r="CO23" s="264"/>
      <c r="CP23" s="291"/>
      <c r="CQ23" s="771"/>
      <c r="CR23" s="771"/>
      <c r="CS23" s="771"/>
      <c r="CT23" s="738"/>
      <c r="CU23" s="738"/>
      <c r="CV23" s="738"/>
      <c r="CW23" s="739"/>
      <c r="CX23" s="739"/>
      <c r="CY23" s="740"/>
      <c r="CZ23" s="740"/>
      <c r="DA23" s="741"/>
      <c r="DB23" s="744"/>
    </row>
    <row r="24" spans="1:106" ht="5.25" customHeight="1" thickBot="1">
      <c r="A24" s="761" t="s">
        <v>812</v>
      </c>
      <c r="B24" s="762"/>
      <c r="C24" s="762"/>
      <c r="D24" s="763"/>
      <c r="E24" s="266"/>
      <c r="F24" s="266"/>
      <c r="G24" s="266"/>
      <c r="H24" s="266"/>
      <c r="I24" s="266"/>
      <c r="J24" s="266"/>
      <c r="K24" s="266"/>
      <c r="L24" s="266"/>
      <c r="M24" s="266"/>
      <c r="N24" s="267"/>
      <c r="O24" s="266"/>
      <c r="P24" s="266"/>
      <c r="Q24" s="266"/>
      <c r="R24" s="266"/>
      <c r="S24" s="266"/>
      <c r="T24" s="266"/>
      <c r="U24" s="266"/>
      <c r="V24" s="266"/>
      <c r="W24" s="266"/>
      <c r="X24" s="267"/>
      <c r="Y24" s="266"/>
      <c r="Z24" s="266"/>
      <c r="AA24" s="266"/>
      <c r="AB24" s="266"/>
      <c r="AC24" s="266"/>
      <c r="AD24" s="266"/>
      <c r="AE24" s="266"/>
      <c r="AF24" s="266"/>
      <c r="AG24" s="266"/>
      <c r="AH24" s="266"/>
      <c r="AI24" s="303"/>
      <c r="AJ24" s="266"/>
      <c r="AK24" s="266"/>
      <c r="AL24" s="266"/>
      <c r="AM24" s="266"/>
      <c r="AN24" s="266"/>
      <c r="AO24" s="266"/>
      <c r="AP24" s="266"/>
      <c r="AQ24" s="266"/>
      <c r="AR24" s="267"/>
      <c r="AS24" s="266"/>
      <c r="AT24" s="266"/>
      <c r="AU24" s="266"/>
      <c r="AV24" s="266"/>
      <c r="AW24" s="266"/>
      <c r="AX24" s="266"/>
      <c r="AY24" s="266"/>
      <c r="AZ24" s="266"/>
      <c r="BA24" s="266"/>
      <c r="BB24" s="266"/>
      <c r="BC24" s="303"/>
      <c r="BD24" s="266"/>
      <c r="BE24" s="266"/>
      <c r="BF24" s="266"/>
      <c r="BG24" s="266"/>
      <c r="BH24" s="266"/>
      <c r="BI24" s="266"/>
      <c r="BJ24" s="266"/>
      <c r="BK24" s="266"/>
      <c r="BL24" s="267"/>
      <c r="BM24" s="266"/>
      <c r="BN24" s="266"/>
      <c r="BO24" s="266"/>
      <c r="BP24" s="266"/>
      <c r="BQ24" s="266"/>
      <c r="BR24" s="266"/>
      <c r="BS24" s="266"/>
      <c r="BT24" s="266"/>
      <c r="BU24" s="266"/>
      <c r="BV24" s="266"/>
      <c r="BW24" s="303"/>
      <c r="BX24" s="266"/>
      <c r="BY24" s="266"/>
      <c r="BZ24" s="266"/>
      <c r="CA24" s="266"/>
      <c r="CB24" s="266"/>
      <c r="CC24" s="266"/>
      <c r="CD24" s="266"/>
      <c r="CE24" s="266"/>
      <c r="CF24" s="267"/>
      <c r="CG24" s="266"/>
      <c r="CH24" s="266"/>
      <c r="CI24" s="266"/>
      <c r="CJ24" s="266"/>
      <c r="CK24" s="266"/>
      <c r="CL24" s="266"/>
      <c r="CM24" s="266"/>
      <c r="CN24" s="266"/>
      <c r="CO24" s="266"/>
      <c r="CP24" s="267"/>
      <c r="CQ24" s="266"/>
      <c r="CR24" s="266"/>
      <c r="CS24" s="266"/>
      <c r="CT24" s="738">
        <f>CW24/90</f>
        <v>0.51888888888888896</v>
      </c>
      <c r="CU24" s="738"/>
      <c r="CV24" s="738"/>
      <c r="CW24" s="739">
        <f>CQ25</f>
        <v>46.7</v>
      </c>
      <c r="CX24" s="739"/>
      <c r="CY24" s="740">
        <v>46.7</v>
      </c>
      <c r="CZ24" s="740"/>
      <c r="DA24" s="741">
        <f>CW24-CY24</f>
        <v>0</v>
      </c>
      <c r="DB24" s="742" t="s">
        <v>849</v>
      </c>
    </row>
    <row r="25" spans="1:106" ht="13.2" customHeight="1" thickBot="1">
      <c r="A25" s="764"/>
      <c r="B25" s="765"/>
      <c r="C25" s="765"/>
      <c r="D25" s="766"/>
      <c r="E25" s="301">
        <v>1</v>
      </c>
      <c r="F25" s="289">
        <v>1</v>
      </c>
      <c r="G25" s="289">
        <v>1</v>
      </c>
      <c r="H25" s="289">
        <v>1</v>
      </c>
      <c r="I25" s="289">
        <v>1</v>
      </c>
      <c r="J25" s="301">
        <v>1</v>
      </c>
      <c r="K25" s="301">
        <v>1</v>
      </c>
      <c r="L25" s="289">
        <v>1</v>
      </c>
      <c r="M25" s="289">
        <v>1</v>
      </c>
      <c r="N25" s="290">
        <v>0.8</v>
      </c>
      <c r="O25" s="301">
        <v>1</v>
      </c>
      <c r="P25" s="289">
        <v>0.8</v>
      </c>
      <c r="Q25" s="289">
        <v>0.8</v>
      </c>
      <c r="R25" s="289">
        <v>1</v>
      </c>
      <c r="S25" s="289">
        <v>1</v>
      </c>
      <c r="T25" s="301">
        <v>0.8</v>
      </c>
      <c r="U25" s="301">
        <v>1</v>
      </c>
      <c r="V25" s="289">
        <v>0.6</v>
      </c>
      <c r="W25" s="289">
        <v>1</v>
      </c>
      <c r="X25" s="290">
        <v>1</v>
      </c>
      <c r="Y25" s="301">
        <v>1</v>
      </c>
      <c r="Z25" s="289">
        <v>1</v>
      </c>
      <c r="AA25" s="289">
        <v>1</v>
      </c>
      <c r="AB25" s="289">
        <v>1</v>
      </c>
      <c r="AC25" s="289">
        <v>0.8</v>
      </c>
      <c r="AD25" s="269"/>
      <c r="AE25" s="269"/>
      <c r="AF25" s="269"/>
      <c r="AG25" s="269"/>
      <c r="AH25" s="269"/>
      <c r="AI25" s="304"/>
      <c r="AJ25" s="269"/>
      <c r="AK25" s="269"/>
      <c r="AL25" s="269"/>
      <c r="AM25" s="269"/>
      <c r="AN25" s="269"/>
      <c r="AO25" s="269"/>
      <c r="AP25" s="269"/>
      <c r="AQ25" s="269"/>
      <c r="AR25" s="298"/>
      <c r="AS25" s="269"/>
      <c r="AT25" s="269"/>
      <c r="AU25" s="269"/>
      <c r="AV25" s="269"/>
      <c r="AW25" s="269"/>
      <c r="AX25" s="269"/>
      <c r="AY25" s="269"/>
      <c r="AZ25" s="269"/>
      <c r="BA25" s="269"/>
      <c r="BB25" s="269"/>
      <c r="BC25" s="304"/>
      <c r="BD25" s="269"/>
      <c r="BE25" s="269"/>
      <c r="BF25" s="269"/>
      <c r="BG25" s="269"/>
      <c r="BH25" s="269"/>
      <c r="BI25" s="269"/>
      <c r="BJ25" s="269"/>
      <c r="BK25" s="269"/>
      <c r="BL25" s="298"/>
      <c r="BM25" s="269"/>
      <c r="BN25" s="269"/>
      <c r="BO25" s="269"/>
      <c r="BP25" s="269"/>
      <c r="BQ25" s="269">
        <v>0.6</v>
      </c>
      <c r="BR25" s="269">
        <v>1</v>
      </c>
      <c r="BS25" s="269">
        <v>1</v>
      </c>
      <c r="BT25" s="269">
        <v>1</v>
      </c>
      <c r="BU25" s="269">
        <v>1</v>
      </c>
      <c r="BV25" s="269">
        <v>1</v>
      </c>
      <c r="BW25" s="304">
        <v>1</v>
      </c>
      <c r="BX25" s="269">
        <v>1</v>
      </c>
      <c r="BY25" s="269">
        <v>1</v>
      </c>
      <c r="BZ25" s="269">
        <v>1</v>
      </c>
      <c r="CA25" s="269">
        <v>1</v>
      </c>
      <c r="CB25" s="269">
        <v>1</v>
      </c>
      <c r="CC25" s="269">
        <v>1</v>
      </c>
      <c r="CD25" s="269">
        <v>1</v>
      </c>
      <c r="CE25" s="269">
        <v>1</v>
      </c>
      <c r="CF25" s="298">
        <v>1</v>
      </c>
      <c r="CG25" s="269">
        <v>1</v>
      </c>
      <c r="CH25" s="269">
        <v>1</v>
      </c>
      <c r="CI25" s="269">
        <v>1</v>
      </c>
      <c r="CJ25" s="269">
        <v>0.5</v>
      </c>
      <c r="CK25" s="269"/>
      <c r="CL25" s="269"/>
      <c r="CM25" s="269"/>
      <c r="CN25" s="269"/>
      <c r="CO25" s="269"/>
      <c r="CP25" s="298"/>
      <c r="CQ25" s="745">
        <f>SUM(E25:CP25)+4</f>
        <v>46.7</v>
      </c>
      <c r="CR25" s="745"/>
      <c r="CS25" s="745"/>
      <c r="CT25" s="738"/>
      <c r="CU25" s="738"/>
      <c r="CV25" s="738"/>
      <c r="CW25" s="739"/>
      <c r="CX25" s="739"/>
      <c r="CY25" s="740"/>
      <c r="CZ25" s="740"/>
      <c r="DA25" s="741"/>
      <c r="DB25" s="743"/>
    </row>
    <row r="26" spans="1:106" ht="12.6" customHeight="1" thickBot="1">
      <c r="A26" s="270"/>
      <c r="B26" s="272"/>
      <c r="C26" s="272"/>
      <c r="D26" s="686" t="s">
        <v>816</v>
      </c>
      <c r="E26" s="1172">
        <v>0.4</v>
      </c>
      <c r="F26" s="264"/>
      <c r="G26" s="274"/>
      <c r="H26" s="264"/>
      <c r="I26" s="274"/>
      <c r="J26" s="274"/>
      <c r="K26" s="274"/>
      <c r="L26" s="264"/>
      <c r="M26" s="264"/>
      <c r="N26" s="274"/>
      <c r="O26" s="305"/>
      <c r="P26" s="306"/>
      <c r="Q26" s="306"/>
      <c r="R26" s="306"/>
      <c r="S26" s="306"/>
      <c r="T26" s="306"/>
      <c r="U26" s="306"/>
      <c r="V26" s="306"/>
      <c r="W26" s="306"/>
      <c r="X26" s="307"/>
      <c r="Y26" s="274"/>
      <c r="Z26" s="274"/>
      <c r="AA26" s="274"/>
      <c r="AB26" s="274"/>
      <c r="AC26" s="274"/>
      <c r="AD26" s="274"/>
      <c r="AE26" s="274"/>
      <c r="AF26" s="274"/>
      <c r="AG26" s="274"/>
      <c r="AH26" s="274"/>
      <c r="AI26" s="302"/>
      <c r="AJ26" s="274"/>
      <c r="AK26" s="274"/>
      <c r="AL26" s="274"/>
      <c r="AM26" s="274"/>
      <c r="AN26" s="274"/>
      <c r="AO26" s="274"/>
      <c r="AP26" s="274"/>
      <c r="AQ26" s="274"/>
      <c r="AR26" s="291"/>
      <c r="AS26" s="274"/>
      <c r="AT26" s="274"/>
      <c r="AU26" s="274"/>
      <c r="AV26" s="274"/>
      <c r="AW26" s="274"/>
      <c r="AX26" s="274"/>
      <c r="AY26" s="274"/>
      <c r="AZ26" s="274"/>
      <c r="BA26" s="274"/>
      <c r="BB26" s="274"/>
      <c r="BC26" s="302"/>
      <c r="BD26" s="274"/>
      <c r="BE26" s="264"/>
      <c r="BF26" s="274"/>
      <c r="BG26" s="274"/>
      <c r="BH26" s="274"/>
      <c r="BI26" s="274"/>
      <c r="BJ26" s="274"/>
      <c r="BK26" s="274"/>
      <c r="BL26" s="291"/>
      <c r="BM26" s="274"/>
      <c r="BN26" s="274"/>
      <c r="BO26" s="274"/>
      <c r="BP26" s="274"/>
      <c r="BQ26" s="274"/>
      <c r="BR26" s="274"/>
      <c r="BS26" s="274"/>
      <c r="BT26" s="274"/>
      <c r="BU26" s="274"/>
      <c r="BV26" s="274"/>
      <c r="BW26" s="302"/>
      <c r="BX26" s="274"/>
      <c r="BY26" s="274"/>
      <c r="BZ26" s="274"/>
      <c r="CA26" s="274"/>
      <c r="CB26" s="274"/>
      <c r="CC26" s="274"/>
      <c r="CD26" s="274"/>
      <c r="CE26" s="274"/>
      <c r="CF26" s="291"/>
      <c r="CG26" s="274"/>
      <c r="CH26" s="274"/>
      <c r="CI26" s="274"/>
      <c r="CJ26" s="274"/>
      <c r="CK26" s="274"/>
      <c r="CL26" s="274"/>
      <c r="CM26" s="274"/>
      <c r="CN26" s="274"/>
      <c r="CO26" s="274"/>
      <c r="CP26" s="291"/>
      <c r="CQ26" s="771"/>
      <c r="CR26" s="771"/>
      <c r="CS26" s="771"/>
      <c r="CT26" s="738"/>
      <c r="CU26" s="738"/>
      <c r="CV26" s="738"/>
      <c r="CW26" s="739"/>
      <c r="CX26" s="739"/>
      <c r="CY26" s="740"/>
      <c r="CZ26" s="740"/>
      <c r="DA26" s="741"/>
      <c r="DB26" s="744"/>
    </row>
    <row r="27" spans="1:106" ht="5.25" customHeight="1" thickBot="1">
      <c r="A27" s="732" t="s">
        <v>130</v>
      </c>
      <c r="B27" s="767"/>
      <c r="C27" s="767"/>
      <c r="D27" s="768"/>
      <c r="E27" s="266"/>
      <c r="F27" s="266"/>
      <c r="G27" s="266"/>
      <c r="H27" s="266"/>
      <c r="I27" s="266"/>
      <c r="J27" s="266"/>
      <c r="K27" s="266"/>
      <c r="L27" s="266"/>
      <c r="M27" s="266"/>
      <c r="N27" s="266"/>
      <c r="O27" s="303"/>
      <c r="P27" s="266"/>
      <c r="Q27" s="266"/>
      <c r="R27" s="266"/>
      <c r="S27" s="266"/>
      <c r="T27" s="266"/>
      <c r="U27" s="266"/>
      <c r="V27" s="266"/>
      <c r="W27" s="266"/>
      <c r="X27" s="267"/>
      <c r="Y27" s="266"/>
      <c r="Z27" s="266"/>
      <c r="AA27" s="266"/>
      <c r="AB27" s="266"/>
      <c r="AC27" s="266"/>
      <c r="AD27" s="266"/>
      <c r="AE27" s="266"/>
      <c r="AF27" s="266"/>
      <c r="AG27" s="266"/>
      <c r="AH27" s="266"/>
      <c r="AI27" s="303"/>
      <c r="AJ27" s="266"/>
      <c r="AK27" s="266"/>
      <c r="AL27" s="266"/>
      <c r="AM27" s="266"/>
      <c r="AN27" s="266"/>
      <c r="AO27" s="266"/>
      <c r="AP27" s="266"/>
      <c r="AQ27" s="266"/>
      <c r="AR27" s="267"/>
      <c r="AS27" s="266"/>
      <c r="AT27" s="266"/>
      <c r="AU27" s="266"/>
      <c r="AV27" s="266"/>
      <c r="AW27" s="266"/>
      <c r="AX27" s="266"/>
      <c r="AY27" s="266"/>
      <c r="AZ27" s="266"/>
      <c r="BA27" s="266"/>
      <c r="BB27" s="266"/>
      <c r="BC27" s="303"/>
      <c r="BD27" s="266"/>
      <c r="BE27" s="266"/>
      <c r="BF27" s="266"/>
      <c r="BG27" s="266"/>
      <c r="BH27" s="266"/>
      <c r="BI27" s="266"/>
      <c r="BJ27" s="266"/>
      <c r="BK27" s="266"/>
      <c r="BL27" s="267"/>
      <c r="BM27" s="266"/>
      <c r="BN27" s="266"/>
      <c r="BO27" s="266"/>
      <c r="BP27" s="266"/>
      <c r="BQ27" s="266"/>
      <c r="BR27" s="266"/>
      <c r="BS27" s="266"/>
      <c r="BT27" s="266"/>
      <c r="BU27" s="266"/>
      <c r="BV27" s="266"/>
      <c r="BW27" s="303"/>
      <c r="BX27" s="266"/>
      <c r="BY27" s="266"/>
      <c r="BZ27" s="266"/>
      <c r="CA27" s="266"/>
      <c r="CB27" s="266"/>
      <c r="CC27" s="266"/>
      <c r="CD27" s="266"/>
      <c r="CE27" s="266"/>
      <c r="CF27" s="267"/>
      <c r="CG27" s="266"/>
      <c r="CH27" s="266"/>
      <c r="CI27" s="266"/>
      <c r="CJ27" s="266"/>
      <c r="CK27" s="266"/>
      <c r="CL27" s="266"/>
      <c r="CM27" s="266"/>
      <c r="CN27" s="266"/>
      <c r="CO27" s="266"/>
      <c r="CP27" s="267"/>
      <c r="CQ27" s="266"/>
      <c r="CR27" s="266"/>
      <c r="CS27" s="266"/>
      <c r="CT27" s="738">
        <f>CW27/90</f>
        <v>0.84222222222222221</v>
      </c>
      <c r="CU27" s="738"/>
      <c r="CV27" s="738"/>
      <c r="CW27" s="739">
        <v>75.8</v>
      </c>
      <c r="CX27" s="739"/>
      <c r="CY27" s="740">
        <v>75.400000000000006</v>
      </c>
      <c r="CZ27" s="740"/>
      <c r="DA27" s="741">
        <f>CW27-CY27</f>
        <v>0.39999999999999147</v>
      </c>
      <c r="DB27" s="742" t="s">
        <v>849</v>
      </c>
    </row>
    <row r="28" spans="1:106" ht="15" customHeight="1" thickBot="1">
      <c r="A28" s="733"/>
      <c r="B28" s="769"/>
      <c r="C28" s="769"/>
      <c r="D28" s="770"/>
      <c r="E28" s="269">
        <v>1</v>
      </c>
      <c r="F28" s="269">
        <v>1</v>
      </c>
      <c r="G28" s="269">
        <v>1</v>
      </c>
      <c r="H28" s="269">
        <v>1</v>
      </c>
      <c r="I28" s="269">
        <v>1</v>
      </c>
      <c r="J28" s="269">
        <v>1</v>
      </c>
      <c r="K28" s="269">
        <v>1</v>
      </c>
      <c r="L28" s="269">
        <v>1</v>
      </c>
      <c r="M28" s="269">
        <v>1</v>
      </c>
      <c r="N28" s="269">
        <v>1</v>
      </c>
      <c r="O28" s="269">
        <v>1</v>
      </c>
      <c r="P28" s="269">
        <v>1</v>
      </c>
      <c r="Q28" s="269">
        <v>1</v>
      </c>
      <c r="R28" s="269">
        <v>1</v>
      </c>
      <c r="S28" s="269">
        <v>1</v>
      </c>
      <c r="T28" s="269">
        <v>1</v>
      </c>
      <c r="U28" s="269">
        <v>1</v>
      </c>
      <c r="V28" s="269">
        <v>1</v>
      </c>
      <c r="W28" s="269">
        <v>1</v>
      </c>
      <c r="X28" s="269">
        <v>1</v>
      </c>
      <c r="Y28" s="269">
        <v>1</v>
      </c>
      <c r="Z28" s="269">
        <v>1</v>
      </c>
      <c r="AA28" s="269">
        <v>1</v>
      </c>
      <c r="AB28" s="269">
        <v>1</v>
      </c>
      <c r="AC28" s="269">
        <v>1</v>
      </c>
      <c r="AD28" s="269">
        <v>1</v>
      </c>
      <c r="AE28" s="269">
        <v>1</v>
      </c>
      <c r="AF28" s="269">
        <v>1</v>
      </c>
      <c r="AG28" s="269">
        <v>1</v>
      </c>
      <c r="AH28" s="269">
        <v>1</v>
      </c>
      <c r="AI28" s="269">
        <v>1</v>
      </c>
      <c r="AJ28" s="269">
        <v>1</v>
      </c>
      <c r="AK28" s="269">
        <v>1</v>
      </c>
      <c r="AL28" s="269">
        <v>1</v>
      </c>
      <c r="AM28" s="269">
        <v>1</v>
      </c>
      <c r="AN28" s="269">
        <v>1</v>
      </c>
      <c r="AO28" s="269">
        <v>1</v>
      </c>
      <c r="AP28" s="269">
        <v>0.8</v>
      </c>
      <c r="AQ28" s="269">
        <v>0.8</v>
      </c>
      <c r="AR28" s="269">
        <v>0.6</v>
      </c>
      <c r="AS28" s="269">
        <v>1</v>
      </c>
      <c r="AT28" s="269">
        <v>1</v>
      </c>
      <c r="AU28" s="269">
        <v>1</v>
      </c>
      <c r="AV28" s="269">
        <v>0.8</v>
      </c>
      <c r="AW28" s="269">
        <v>0.8</v>
      </c>
      <c r="AX28" s="269">
        <v>1</v>
      </c>
      <c r="AY28" s="269">
        <v>1</v>
      </c>
      <c r="AZ28" s="269">
        <v>1</v>
      </c>
      <c r="BA28" s="269">
        <v>1</v>
      </c>
      <c r="BB28" s="269">
        <v>1</v>
      </c>
      <c r="BC28" s="269">
        <v>1</v>
      </c>
      <c r="BD28" s="269">
        <v>1</v>
      </c>
      <c r="BE28" s="269">
        <v>1</v>
      </c>
      <c r="BF28" s="269">
        <v>1</v>
      </c>
      <c r="BG28" s="269">
        <v>1</v>
      </c>
      <c r="BH28" s="269">
        <v>1</v>
      </c>
      <c r="BI28" s="269">
        <v>1</v>
      </c>
      <c r="BJ28" s="269">
        <v>1</v>
      </c>
      <c r="BK28" s="269">
        <v>1</v>
      </c>
      <c r="BL28" s="269">
        <v>1</v>
      </c>
      <c r="BM28" s="269">
        <v>1</v>
      </c>
      <c r="BN28" s="269">
        <v>1</v>
      </c>
      <c r="BO28" s="269">
        <v>1</v>
      </c>
      <c r="BP28" s="269">
        <v>1</v>
      </c>
      <c r="BQ28" s="269">
        <v>1</v>
      </c>
      <c r="BR28" s="269">
        <v>1</v>
      </c>
      <c r="BS28" s="269">
        <v>1</v>
      </c>
      <c r="BT28" s="269">
        <v>1</v>
      </c>
      <c r="BU28" s="269">
        <v>1</v>
      </c>
      <c r="BV28" s="269">
        <v>1</v>
      </c>
      <c r="BW28" s="269">
        <v>1</v>
      </c>
      <c r="BX28" s="269">
        <v>1</v>
      </c>
      <c r="BY28" s="269">
        <v>1</v>
      </c>
      <c r="BZ28" s="269">
        <v>1</v>
      </c>
      <c r="CA28" s="269">
        <v>1</v>
      </c>
      <c r="CB28" s="269">
        <v>1</v>
      </c>
      <c r="CC28" s="269">
        <v>1</v>
      </c>
      <c r="CD28" s="269">
        <v>1</v>
      </c>
      <c r="CE28" s="269">
        <v>1</v>
      </c>
      <c r="CF28" s="269">
        <v>1</v>
      </c>
      <c r="CG28" s="269">
        <v>1</v>
      </c>
      <c r="CH28" s="269">
        <v>1</v>
      </c>
      <c r="CI28" s="269">
        <v>1</v>
      </c>
      <c r="CJ28" s="269">
        <v>1</v>
      </c>
      <c r="CK28" s="269">
        <v>1</v>
      </c>
      <c r="CL28" s="269">
        <v>1</v>
      </c>
      <c r="CM28" s="269">
        <v>1</v>
      </c>
      <c r="CN28" s="269">
        <v>1</v>
      </c>
      <c r="CO28" s="269">
        <v>1</v>
      </c>
      <c r="CP28" s="269">
        <v>1</v>
      </c>
      <c r="CQ28" s="745">
        <f>SUM(E28:CP28)</f>
        <v>88.799999999999983</v>
      </c>
      <c r="CR28" s="745"/>
      <c r="CS28" s="745"/>
      <c r="CT28" s="738"/>
      <c r="CU28" s="738"/>
      <c r="CV28" s="738"/>
      <c r="CW28" s="739"/>
      <c r="CX28" s="739"/>
      <c r="CY28" s="740"/>
      <c r="CZ28" s="740"/>
      <c r="DA28" s="741"/>
      <c r="DB28" s="743"/>
    </row>
    <row r="29" spans="1:106" ht="13.8" customHeight="1" thickBot="1">
      <c r="A29" s="270"/>
      <c r="B29" s="272"/>
      <c r="C29" s="272"/>
      <c r="D29" s="686" t="s">
        <v>816</v>
      </c>
      <c r="E29" s="274"/>
      <c r="F29" s="274"/>
      <c r="G29" s="274"/>
      <c r="H29" s="274"/>
      <c r="I29" s="274"/>
      <c r="J29" s="274"/>
      <c r="K29" s="274"/>
      <c r="L29" s="274"/>
      <c r="M29" s="274"/>
      <c r="N29" s="274"/>
      <c r="O29" s="302"/>
      <c r="P29" s="274"/>
      <c r="Q29" s="274"/>
      <c r="R29" s="274"/>
      <c r="S29" s="274"/>
      <c r="T29" s="274"/>
      <c r="U29" s="274"/>
      <c r="V29" s="274"/>
      <c r="W29" s="274"/>
      <c r="X29" s="291"/>
      <c r="Y29" s="274"/>
      <c r="Z29" s="274"/>
      <c r="AA29" s="274"/>
      <c r="AB29" s="274"/>
      <c r="AC29" s="274"/>
      <c r="AD29" s="274"/>
      <c r="AE29" s="274"/>
      <c r="AF29" s="274"/>
      <c r="AG29" s="274"/>
      <c r="AH29" s="274"/>
      <c r="AI29" s="302"/>
      <c r="AJ29" s="274"/>
      <c r="AK29" s="274"/>
      <c r="AL29" s="274"/>
      <c r="AM29" s="274"/>
      <c r="AN29" s="274"/>
      <c r="AO29" s="274"/>
      <c r="AP29" s="274"/>
      <c r="AQ29" s="274"/>
      <c r="AR29" s="291"/>
      <c r="AS29" s="274"/>
      <c r="AT29" s="274"/>
      <c r="AU29" s="274"/>
      <c r="AV29" s="274"/>
      <c r="AW29" s="274"/>
      <c r="AX29" s="274"/>
      <c r="AY29" s="274"/>
      <c r="AZ29" s="274"/>
      <c r="BA29" s="274"/>
      <c r="BB29" s="274"/>
      <c r="BC29" s="302"/>
      <c r="BD29" s="274"/>
      <c r="BE29" s="274"/>
      <c r="BF29" s="274"/>
      <c r="BG29" s="274"/>
      <c r="BH29" s="274"/>
      <c r="BI29" s="274"/>
      <c r="BJ29" s="274"/>
      <c r="BK29" s="274"/>
      <c r="BL29" s="291"/>
      <c r="BM29" s="274"/>
      <c r="BN29" s="274"/>
      <c r="BO29" s="274"/>
      <c r="BP29" s="274"/>
      <c r="BQ29" s="274"/>
      <c r="BR29" s="274"/>
      <c r="BS29" s="274"/>
      <c r="BT29" s="274"/>
      <c r="BU29" s="274"/>
      <c r="BV29" s="274"/>
      <c r="BW29" s="302"/>
      <c r="BX29" s="274"/>
      <c r="BY29" s="274"/>
      <c r="BZ29" s="274"/>
      <c r="CA29" s="274"/>
      <c r="CB29" s="274"/>
      <c r="CC29" s="274"/>
      <c r="CD29" s="274"/>
      <c r="CE29" s="274"/>
      <c r="CF29" s="291"/>
      <c r="CG29" s="274"/>
      <c r="CH29" s="274"/>
      <c r="CI29" s="274"/>
      <c r="CJ29" s="274"/>
      <c r="CK29" s="274"/>
      <c r="CL29" s="274"/>
      <c r="CM29" s="274"/>
      <c r="CN29" s="274"/>
      <c r="CO29" s="274"/>
      <c r="CP29" s="291"/>
      <c r="CQ29" s="264"/>
      <c r="CR29" s="264"/>
      <c r="CS29" s="264"/>
      <c r="CT29" s="738"/>
      <c r="CU29" s="738"/>
      <c r="CV29" s="738"/>
      <c r="CW29" s="739"/>
      <c r="CX29" s="739"/>
      <c r="CY29" s="740"/>
      <c r="CZ29" s="740"/>
      <c r="DA29" s="741"/>
      <c r="DB29" s="744"/>
    </row>
    <row r="30" spans="1:106" ht="5.25" customHeight="1" thickBot="1">
      <c r="A30" s="755" t="s">
        <v>813</v>
      </c>
      <c r="B30" s="756"/>
      <c r="C30" s="756"/>
      <c r="D30" s="757"/>
      <c r="E30" s="266"/>
      <c r="F30" s="266"/>
      <c r="G30" s="266"/>
      <c r="H30" s="266"/>
      <c r="I30" s="266"/>
      <c r="J30" s="266"/>
      <c r="K30" s="266"/>
      <c r="L30" s="266"/>
      <c r="M30" s="266"/>
      <c r="N30" s="266"/>
      <c r="O30" s="303"/>
      <c r="P30" s="266"/>
      <c r="Q30" s="266"/>
      <c r="R30" s="266"/>
      <c r="S30" s="266"/>
      <c r="T30" s="266"/>
      <c r="U30" s="266"/>
      <c r="V30" s="266"/>
      <c r="W30" s="266"/>
      <c r="X30" s="267"/>
      <c r="Y30" s="266"/>
      <c r="Z30" s="266"/>
      <c r="AA30" s="266"/>
      <c r="AB30" s="266"/>
      <c r="AC30" s="266"/>
      <c r="AD30" s="266"/>
      <c r="AE30" s="266"/>
      <c r="AF30" s="266"/>
      <c r="AG30" s="266"/>
      <c r="AH30" s="266"/>
      <c r="AI30" s="303"/>
      <c r="AJ30" s="266"/>
      <c r="AK30" s="266"/>
      <c r="AL30" s="266"/>
      <c r="AM30" s="266"/>
      <c r="AN30" s="266"/>
      <c r="AO30" s="266"/>
      <c r="AP30" s="266"/>
      <c r="AQ30" s="266"/>
      <c r="AR30" s="267"/>
      <c r="AS30" s="266"/>
      <c r="AT30" s="266"/>
      <c r="AU30" s="266"/>
      <c r="AV30" s="266"/>
      <c r="AW30" s="266"/>
      <c r="AX30" s="266"/>
      <c r="AY30" s="266"/>
      <c r="AZ30" s="266"/>
      <c r="BA30" s="266"/>
      <c r="BB30" s="266"/>
      <c r="BC30" s="303"/>
      <c r="BD30" s="266"/>
      <c r="BE30" s="266"/>
      <c r="BF30" s="266"/>
      <c r="BG30" s="266"/>
      <c r="BH30" s="266"/>
      <c r="BI30" s="266"/>
      <c r="BJ30" s="266"/>
      <c r="BK30" s="266"/>
      <c r="BL30" s="267"/>
      <c r="BM30" s="266"/>
      <c r="BN30" s="266"/>
      <c r="BO30" s="266"/>
      <c r="BP30" s="266"/>
      <c r="BQ30" s="266"/>
      <c r="BR30" s="266"/>
      <c r="BS30" s="266"/>
      <c r="BT30" s="266"/>
      <c r="BU30" s="266"/>
      <c r="BV30" s="266"/>
      <c r="BW30" s="303"/>
      <c r="BX30" s="266"/>
      <c r="BY30" s="266"/>
      <c r="BZ30" s="266"/>
      <c r="CA30" s="266"/>
      <c r="CB30" s="266"/>
      <c r="CC30" s="266"/>
      <c r="CD30" s="266"/>
      <c r="CE30" s="266"/>
      <c r="CF30" s="267"/>
      <c r="CG30" s="266"/>
      <c r="CH30" s="266"/>
      <c r="CI30" s="266"/>
      <c r="CJ30" s="266"/>
      <c r="CK30" s="266"/>
      <c r="CL30" s="266"/>
      <c r="CM30" s="266"/>
      <c r="CN30" s="266"/>
      <c r="CO30" s="266"/>
      <c r="CP30" s="267"/>
      <c r="CQ30" s="266"/>
      <c r="CR30" s="266"/>
      <c r="CS30" s="266"/>
      <c r="CT30" s="738">
        <f>ROUND(CW30/90,2)</f>
        <v>0.57999999999999996</v>
      </c>
      <c r="CU30" s="738"/>
      <c r="CV30" s="738"/>
      <c r="CW30" s="739">
        <v>52.5</v>
      </c>
      <c r="CX30" s="739"/>
      <c r="CY30" s="740">
        <v>50.5</v>
      </c>
      <c r="CZ30" s="740"/>
      <c r="DA30" s="741">
        <f>CW30-CY30</f>
        <v>2</v>
      </c>
      <c r="DB30" s="742" t="s">
        <v>849</v>
      </c>
    </row>
    <row r="31" spans="1:106" ht="17.399999999999999" customHeight="1" thickBot="1">
      <c r="A31" s="758"/>
      <c r="B31" s="759"/>
      <c r="C31" s="759"/>
      <c r="D31" s="760"/>
      <c r="E31" s="301">
        <v>1</v>
      </c>
      <c r="F31" s="289">
        <v>1</v>
      </c>
      <c r="G31" s="289">
        <v>1</v>
      </c>
      <c r="H31" s="289">
        <v>1</v>
      </c>
      <c r="I31" s="289">
        <v>1</v>
      </c>
      <c r="J31" s="301">
        <v>1</v>
      </c>
      <c r="K31" s="301">
        <v>1</v>
      </c>
      <c r="L31" s="289">
        <v>1</v>
      </c>
      <c r="M31" s="289">
        <v>1</v>
      </c>
      <c r="N31" s="290">
        <v>1</v>
      </c>
      <c r="O31" s="301">
        <v>1</v>
      </c>
      <c r="P31" s="289">
        <v>0.8</v>
      </c>
      <c r="Q31" s="289">
        <v>0.8</v>
      </c>
      <c r="R31" s="289">
        <v>1</v>
      </c>
      <c r="S31" s="289">
        <v>1</v>
      </c>
      <c r="T31" s="301">
        <v>1</v>
      </c>
      <c r="U31" s="301">
        <v>1</v>
      </c>
      <c r="V31" s="289">
        <v>0.6</v>
      </c>
      <c r="W31" s="289">
        <v>1</v>
      </c>
      <c r="X31" s="290">
        <v>1</v>
      </c>
      <c r="Y31" s="301">
        <v>1</v>
      </c>
      <c r="Z31" s="289">
        <v>1</v>
      </c>
      <c r="AA31" s="289">
        <v>1</v>
      </c>
      <c r="AB31" s="289">
        <v>1</v>
      </c>
      <c r="AC31" s="289">
        <v>1</v>
      </c>
      <c r="AD31" s="301">
        <v>1</v>
      </c>
      <c r="AE31" s="301">
        <v>1</v>
      </c>
      <c r="AF31" s="289">
        <v>1</v>
      </c>
      <c r="AG31" s="269">
        <v>0.8</v>
      </c>
      <c r="AH31" s="269"/>
      <c r="AI31" s="304"/>
      <c r="AJ31" s="269"/>
      <c r="AK31" s="269"/>
      <c r="AL31" s="269"/>
      <c r="AM31" s="269"/>
      <c r="AN31" s="269"/>
      <c r="AO31" s="269"/>
      <c r="AP31" s="269"/>
      <c r="AQ31" s="269"/>
      <c r="AR31" s="298"/>
      <c r="AS31" s="269"/>
      <c r="AT31" s="269"/>
      <c r="AU31" s="269"/>
      <c r="AV31" s="269"/>
      <c r="AW31" s="269"/>
      <c r="AX31" s="269"/>
      <c r="AY31" s="269"/>
      <c r="AZ31" s="269"/>
      <c r="BA31" s="269"/>
      <c r="BB31" s="269"/>
      <c r="BC31" s="304"/>
      <c r="BD31" s="269"/>
      <c r="BE31" s="269"/>
      <c r="BF31" s="269"/>
      <c r="BG31" s="269"/>
      <c r="BH31" s="269"/>
      <c r="BI31" s="269"/>
      <c r="BJ31" s="269"/>
      <c r="BK31" s="269"/>
      <c r="BL31" s="298"/>
      <c r="BM31" s="269"/>
      <c r="BN31" s="269"/>
      <c r="BO31" s="269">
        <v>0.6</v>
      </c>
      <c r="BP31" s="269">
        <v>1</v>
      </c>
      <c r="BQ31" s="269">
        <v>1</v>
      </c>
      <c r="BR31" s="269">
        <v>1</v>
      </c>
      <c r="BS31" s="269">
        <v>1</v>
      </c>
      <c r="BT31" s="269">
        <v>1</v>
      </c>
      <c r="BU31" s="269">
        <v>1</v>
      </c>
      <c r="BV31" s="269">
        <v>1</v>
      </c>
      <c r="BW31" s="269">
        <v>1</v>
      </c>
      <c r="BX31" s="269">
        <v>1</v>
      </c>
      <c r="BY31" s="269">
        <v>1</v>
      </c>
      <c r="BZ31" s="269">
        <v>1</v>
      </c>
      <c r="CA31" s="269">
        <v>1</v>
      </c>
      <c r="CB31" s="269">
        <v>1</v>
      </c>
      <c r="CC31" s="269">
        <v>1</v>
      </c>
      <c r="CD31" s="269">
        <v>1</v>
      </c>
      <c r="CE31" s="269">
        <v>1</v>
      </c>
      <c r="CF31" s="269">
        <v>1</v>
      </c>
      <c r="CG31" s="269">
        <v>1</v>
      </c>
      <c r="CH31" s="269">
        <v>1</v>
      </c>
      <c r="CI31" s="269">
        <v>1</v>
      </c>
      <c r="CJ31" s="269">
        <v>1</v>
      </c>
      <c r="CK31" s="269">
        <v>1</v>
      </c>
      <c r="CL31" s="269">
        <v>1</v>
      </c>
      <c r="CM31" s="269">
        <v>1</v>
      </c>
      <c r="CN31" s="269">
        <v>1</v>
      </c>
      <c r="CO31" s="269">
        <v>1</v>
      </c>
      <c r="CP31" s="269">
        <v>1</v>
      </c>
      <c r="CQ31" s="745">
        <f>SUM(E31:CP31)</f>
        <v>55.600000000000009</v>
      </c>
      <c r="CR31" s="745"/>
      <c r="CS31" s="745"/>
      <c r="CT31" s="738"/>
      <c r="CU31" s="738"/>
      <c r="CV31" s="738"/>
      <c r="CW31" s="739"/>
      <c r="CX31" s="739"/>
      <c r="CY31" s="740"/>
      <c r="CZ31" s="740"/>
      <c r="DA31" s="741"/>
      <c r="DB31" s="743"/>
    </row>
    <row r="32" spans="1:106" ht="16.2" customHeight="1" thickBot="1">
      <c r="A32" s="270"/>
      <c r="B32" s="272"/>
      <c r="C32" s="272"/>
      <c r="D32" s="686" t="s">
        <v>816</v>
      </c>
      <c r="E32" s="274"/>
      <c r="F32" s="274"/>
      <c r="G32" s="274"/>
      <c r="H32" s="274"/>
      <c r="I32" s="274"/>
      <c r="J32" s="274"/>
      <c r="K32" s="274"/>
      <c r="L32" s="274"/>
      <c r="M32" s="274"/>
      <c r="N32" s="274"/>
      <c r="O32" s="302"/>
      <c r="P32" s="274"/>
      <c r="Q32" s="274"/>
      <c r="R32" s="274"/>
      <c r="S32" s="274"/>
      <c r="T32" s="274"/>
      <c r="U32" s="274"/>
      <c r="V32" s="274"/>
      <c r="W32" s="274"/>
      <c r="X32" s="291"/>
      <c r="Y32" s="274"/>
      <c r="Z32" s="274"/>
      <c r="AA32" s="274"/>
      <c r="AB32" s="274"/>
      <c r="AC32" s="274"/>
      <c r="AD32" s="274"/>
      <c r="AE32" s="274"/>
      <c r="AF32" s="274"/>
      <c r="AG32" s="274"/>
      <c r="AH32" s="274"/>
      <c r="AI32" s="302"/>
      <c r="AJ32" s="274"/>
      <c r="AK32" s="274"/>
      <c r="AL32" s="274"/>
      <c r="AM32" s="274"/>
      <c r="AN32" s="274"/>
      <c r="AO32" s="274"/>
      <c r="AP32" s="274"/>
      <c r="AQ32" s="274"/>
      <c r="AR32" s="291"/>
      <c r="AS32" s="274"/>
      <c r="AT32" s="274"/>
      <c r="AU32" s="274"/>
      <c r="AV32" s="274"/>
      <c r="AW32" s="274"/>
      <c r="AX32" s="274"/>
      <c r="AY32" s="274"/>
      <c r="AZ32" s="274"/>
      <c r="BA32" s="274"/>
      <c r="BB32" s="274"/>
      <c r="BC32" s="302"/>
      <c r="BD32" s="274"/>
      <c r="BE32" s="274"/>
      <c r="BF32" s="274"/>
      <c r="BG32" s="274"/>
      <c r="BH32" s="274"/>
      <c r="BI32" s="274"/>
      <c r="BJ32" s="274"/>
      <c r="BK32" s="274"/>
      <c r="BL32" s="291"/>
      <c r="BM32" s="274"/>
      <c r="BN32" s="274"/>
      <c r="BO32" s="274"/>
      <c r="BP32" s="274"/>
      <c r="BQ32" s="274"/>
      <c r="BR32" s="274"/>
      <c r="BS32" s="274"/>
      <c r="BT32" s="274"/>
      <c r="BU32" s="274"/>
      <c r="BV32" s="274"/>
      <c r="BW32" s="302"/>
      <c r="BX32" s="274"/>
      <c r="BY32" s="274"/>
      <c r="BZ32" s="274"/>
      <c r="CA32" s="274"/>
      <c r="CB32" s="274"/>
      <c r="CC32" s="274"/>
      <c r="CD32" s="274"/>
      <c r="CE32" s="274"/>
      <c r="CF32" s="291"/>
      <c r="CG32" s="274"/>
      <c r="CH32" s="274"/>
      <c r="CI32" s="274"/>
      <c r="CJ32" s="274"/>
      <c r="CK32" s="274"/>
      <c r="CL32" s="274"/>
      <c r="CM32" s="274"/>
      <c r="CN32" s="274"/>
      <c r="CO32" s="274"/>
      <c r="CP32" s="291"/>
      <c r="CQ32" s="264"/>
      <c r="CR32" s="264"/>
      <c r="CS32" s="264"/>
      <c r="CT32" s="738"/>
      <c r="CU32" s="738"/>
      <c r="CV32" s="738"/>
      <c r="CW32" s="739"/>
      <c r="CX32" s="739"/>
      <c r="CY32" s="740"/>
      <c r="CZ32" s="740"/>
      <c r="DA32" s="741"/>
      <c r="DB32" s="744"/>
    </row>
    <row r="33" spans="1:106" ht="5.25" customHeight="1" thickBot="1">
      <c r="A33" s="755" t="s">
        <v>814</v>
      </c>
      <c r="B33" s="756"/>
      <c r="C33" s="756"/>
      <c r="D33" s="757"/>
      <c r="E33" s="266"/>
      <c r="F33" s="266"/>
      <c r="G33" s="266"/>
      <c r="H33" s="266"/>
      <c r="I33" s="266"/>
      <c r="J33" s="266"/>
      <c r="K33" s="266"/>
      <c r="L33" s="266"/>
      <c r="M33" s="266"/>
      <c r="N33" s="266"/>
      <c r="O33" s="303"/>
      <c r="P33" s="266"/>
      <c r="Q33" s="266"/>
      <c r="R33" s="266"/>
      <c r="S33" s="266"/>
      <c r="T33" s="266"/>
      <c r="U33" s="266"/>
      <c r="V33" s="266"/>
      <c r="W33" s="266"/>
      <c r="X33" s="267"/>
      <c r="Y33" s="266"/>
      <c r="Z33" s="266"/>
      <c r="AA33" s="266"/>
      <c r="AB33" s="266"/>
      <c r="AC33" s="266"/>
      <c r="AD33" s="266"/>
      <c r="AE33" s="266"/>
      <c r="AF33" s="266"/>
      <c r="AG33" s="266"/>
      <c r="AH33" s="266"/>
      <c r="AI33" s="303"/>
      <c r="AJ33" s="266"/>
      <c r="AK33" s="266"/>
      <c r="AL33" s="266"/>
      <c r="AM33" s="266"/>
      <c r="AN33" s="266"/>
      <c r="AO33" s="266"/>
      <c r="AP33" s="266"/>
      <c r="AQ33" s="266"/>
      <c r="AR33" s="267"/>
      <c r="AS33" s="266"/>
      <c r="AT33" s="266"/>
      <c r="AU33" s="266"/>
      <c r="AV33" s="266"/>
      <c r="AW33" s="266"/>
      <c r="AX33" s="266"/>
      <c r="AY33" s="266"/>
      <c r="AZ33" s="266"/>
      <c r="BA33" s="266"/>
      <c r="BB33" s="266"/>
      <c r="BC33" s="303"/>
      <c r="BD33" s="266"/>
      <c r="BE33" s="266"/>
      <c r="BF33" s="266"/>
      <c r="BG33" s="266"/>
      <c r="BH33" s="266"/>
      <c r="BI33" s="266"/>
      <c r="BJ33" s="266"/>
      <c r="BK33" s="266"/>
      <c r="BL33" s="267"/>
      <c r="BM33" s="266"/>
      <c r="BN33" s="266"/>
      <c r="BO33" s="266"/>
      <c r="BP33" s="266"/>
      <c r="BQ33" s="266"/>
      <c r="BR33" s="266"/>
      <c r="BS33" s="266"/>
      <c r="BT33" s="266"/>
      <c r="BU33" s="266"/>
      <c r="BV33" s="266"/>
      <c r="BW33" s="303"/>
      <c r="BX33" s="266"/>
      <c r="BY33" s="266"/>
      <c r="BZ33" s="266"/>
      <c r="CA33" s="266"/>
      <c r="CB33" s="266"/>
      <c r="CC33" s="266"/>
      <c r="CD33" s="266"/>
      <c r="CE33" s="266"/>
      <c r="CF33" s="267"/>
      <c r="CG33" s="266"/>
      <c r="CH33" s="266"/>
      <c r="CI33" s="266"/>
      <c r="CJ33" s="266"/>
      <c r="CK33" s="266"/>
      <c r="CL33" s="266"/>
      <c r="CM33" s="266"/>
      <c r="CN33" s="266"/>
      <c r="CO33" s="266"/>
      <c r="CP33" s="267"/>
      <c r="CQ33" s="266"/>
      <c r="CR33" s="266"/>
      <c r="CS33" s="266"/>
      <c r="CT33" s="738">
        <f>CW33/90</f>
        <v>0.1388888888888889</v>
      </c>
      <c r="CU33" s="738"/>
      <c r="CV33" s="738"/>
      <c r="CW33" s="739">
        <v>12.5</v>
      </c>
      <c r="CX33" s="739"/>
      <c r="CY33" s="740">
        <v>8.1999999999999993</v>
      </c>
      <c r="CZ33" s="740"/>
      <c r="DA33" s="741">
        <f>CW33-CY33</f>
        <v>4.3000000000000007</v>
      </c>
      <c r="DB33" s="742" t="s">
        <v>849</v>
      </c>
    </row>
    <row r="34" spans="1:106" ht="7.5" customHeight="1" thickBot="1">
      <c r="A34" s="758"/>
      <c r="B34" s="759"/>
      <c r="C34" s="759"/>
      <c r="D34" s="760"/>
      <c r="E34" s="304">
        <v>0.2</v>
      </c>
      <c r="F34" s="269"/>
      <c r="G34" s="269"/>
      <c r="H34" s="269"/>
      <c r="I34" s="269"/>
      <c r="J34" s="269"/>
      <c r="K34" s="269"/>
      <c r="L34" s="269"/>
      <c r="M34" s="269"/>
      <c r="N34" s="269"/>
      <c r="O34" s="304"/>
      <c r="P34" s="269"/>
      <c r="Q34" s="269"/>
      <c r="R34" s="269"/>
      <c r="S34" s="269"/>
      <c r="T34" s="269"/>
      <c r="U34" s="269"/>
      <c r="V34" s="269"/>
      <c r="W34" s="269"/>
      <c r="X34" s="298"/>
      <c r="Y34" s="269"/>
      <c r="Z34" s="269"/>
      <c r="AA34" s="269"/>
      <c r="AB34" s="269"/>
      <c r="AC34" s="269"/>
      <c r="AD34" s="269"/>
      <c r="AE34" s="269"/>
      <c r="AF34" s="269"/>
      <c r="AG34" s="269"/>
      <c r="AH34" s="269"/>
      <c r="AI34" s="304"/>
      <c r="AJ34" s="269"/>
      <c r="AK34" s="269"/>
      <c r="AL34" s="269"/>
      <c r="AM34" s="269"/>
      <c r="AN34" s="269"/>
      <c r="AO34" s="269"/>
      <c r="AP34" s="269"/>
      <c r="AQ34" s="269"/>
      <c r="AR34" s="298"/>
      <c r="AS34" s="269"/>
      <c r="AT34" s="269"/>
      <c r="AU34" s="269"/>
      <c r="AV34" s="269"/>
      <c r="AW34" s="269"/>
      <c r="AX34" s="269"/>
      <c r="AY34" s="269"/>
      <c r="AZ34" s="269"/>
      <c r="BA34" s="269"/>
      <c r="BB34" s="269"/>
      <c r="BC34" s="304"/>
      <c r="BD34" s="269"/>
      <c r="BE34" s="269"/>
      <c r="BF34" s="269"/>
      <c r="BG34" s="269"/>
      <c r="BH34" s="269"/>
      <c r="BI34" s="269"/>
      <c r="BJ34" s="269"/>
      <c r="BK34" s="269"/>
      <c r="BL34" s="298"/>
      <c r="BM34" s="269"/>
      <c r="BN34" s="269"/>
      <c r="BO34" s="269"/>
      <c r="BP34" s="269"/>
      <c r="BQ34" s="269"/>
      <c r="BR34" s="269"/>
      <c r="BS34" s="269"/>
      <c r="BT34" s="269"/>
      <c r="BU34" s="269"/>
      <c r="BV34" s="269"/>
      <c r="BW34" s="304"/>
      <c r="BX34" s="269">
        <v>0.2</v>
      </c>
      <c r="BY34" s="269">
        <v>1</v>
      </c>
      <c r="BZ34" s="269">
        <v>1</v>
      </c>
      <c r="CA34" s="269">
        <v>1</v>
      </c>
      <c r="CB34" s="269">
        <v>1</v>
      </c>
      <c r="CC34" s="269">
        <v>1</v>
      </c>
      <c r="CD34" s="269">
        <v>1</v>
      </c>
      <c r="CE34" s="269">
        <v>1</v>
      </c>
      <c r="CF34" s="298">
        <v>1</v>
      </c>
      <c r="CG34" s="269">
        <v>1</v>
      </c>
      <c r="CH34" s="269">
        <v>1</v>
      </c>
      <c r="CI34" s="269">
        <v>1</v>
      </c>
      <c r="CJ34" s="269">
        <v>0.8</v>
      </c>
      <c r="CK34" s="269"/>
      <c r="CL34" s="269"/>
      <c r="CM34" s="269"/>
      <c r="CN34" s="269"/>
      <c r="CO34" s="269"/>
      <c r="CP34" s="298"/>
      <c r="CQ34" s="745">
        <f>SUM(E34:CP34)</f>
        <v>12.200000000000001</v>
      </c>
      <c r="CR34" s="745"/>
      <c r="CS34" s="745"/>
      <c r="CT34" s="738"/>
      <c r="CU34" s="738"/>
      <c r="CV34" s="738"/>
      <c r="CW34" s="739"/>
      <c r="CX34" s="739"/>
      <c r="CY34" s="740"/>
      <c r="CZ34" s="740"/>
      <c r="DA34" s="741"/>
      <c r="DB34" s="743"/>
    </row>
    <row r="35" spans="1:106" ht="15" customHeight="1" thickBot="1">
      <c r="A35" s="270"/>
      <c r="B35" s="272"/>
      <c r="C35" s="272"/>
      <c r="D35" s="686" t="s">
        <v>816</v>
      </c>
      <c r="E35" s="274"/>
      <c r="F35" s="274"/>
      <c r="G35" s="274"/>
      <c r="H35" s="274"/>
      <c r="I35" s="274"/>
      <c r="J35" s="274"/>
      <c r="K35" s="274"/>
      <c r="L35" s="274"/>
      <c r="M35" s="274"/>
      <c r="N35" s="274"/>
      <c r="O35" s="302"/>
      <c r="P35" s="274"/>
      <c r="Q35" s="274"/>
      <c r="R35" s="274"/>
      <c r="S35" s="274"/>
      <c r="T35" s="274"/>
      <c r="U35" s="274"/>
      <c r="V35" s="274"/>
      <c r="W35" s="274"/>
      <c r="X35" s="291"/>
      <c r="Y35" s="274"/>
      <c r="Z35" s="274"/>
      <c r="AA35" s="274"/>
      <c r="AB35" s="274"/>
      <c r="AC35" s="274"/>
      <c r="AD35" s="274"/>
      <c r="AE35" s="274"/>
      <c r="AF35" s="274"/>
      <c r="AG35" s="274"/>
      <c r="AH35" s="274"/>
      <c r="AI35" s="302"/>
      <c r="AJ35" s="274"/>
      <c r="AK35" s="274"/>
      <c r="AL35" s="274"/>
      <c r="AM35" s="274"/>
      <c r="AN35" s="274"/>
      <c r="AO35" s="274"/>
      <c r="AP35" s="274"/>
      <c r="AQ35" s="274"/>
      <c r="AR35" s="291"/>
      <c r="AS35" s="274"/>
      <c r="AT35" s="274"/>
      <c r="AU35" s="274"/>
      <c r="AV35" s="274"/>
      <c r="AW35" s="274"/>
      <c r="AX35" s="274"/>
      <c r="AY35" s="274"/>
      <c r="AZ35" s="274"/>
      <c r="BA35" s="274"/>
      <c r="BB35" s="274"/>
      <c r="BC35" s="302"/>
      <c r="BD35" s="274"/>
      <c r="BE35" s="274"/>
      <c r="BF35" s="274"/>
      <c r="BG35" s="274"/>
      <c r="BH35" s="274"/>
      <c r="BI35" s="274"/>
      <c r="BJ35" s="274"/>
      <c r="BK35" s="274"/>
      <c r="BL35" s="291"/>
      <c r="BM35" s="274"/>
      <c r="BN35" s="274"/>
      <c r="BO35" s="274"/>
      <c r="BP35" s="274"/>
      <c r="BQ35" s="274"/>
      <c r="BR35" s="274"/>
      <c r="BS35" s="274"/>
      <c r="BT35" s="274"/>
      <c r="BU35" s="274"/>
      <c r="BV35" s="274"/>
      <c r="BW35" s="302"/>
      <c r="BX35" s="274"/>
      <c r="BY35" s="274"/>
      <c r="BZ35" s="274"/>
      <c r="CA35" s="274"/>
      <c r="CB35" s="274"/>
      <c r="CC35" s="274"/>
      <c r="CD35" s="274"/>
      <c r="CE35" s="274"/>
      <c r="CF35" s="291"/>
      <c r="CG35" s="274"/>
      <c r="CH35" s="274"/>
      <c r="CI35" s="274"/>
      <c r="CJ35" s="274"/>
      <c r="CK35" s="274"/>
      <c r="CL35" s="274"/>
      <c r="CM35" s="274"/>
      <c r="CN35" s="274"/>
      <c r="CO35" s="274"/>
      <c r="CP35" s="291"/>
      <c r="CQ35" s="264"/>
      <c r="CR35" s="264"/>
      <c r="CS35" s="264"/>
      <c r="CT35" s="738"/>
      <c r="CU35" s="738"/>
      <c r="CV35" s="738"/>
      <c r="CW35" s="739"/>
      <c r="CX35" s="739"/>
      <c r="CY35" s="740"/>
      <c r="CZ35" s="740"/>
      <c r="DA35" s="741"/>
      <c r="DB35" s="744"/>
    </row>
    <row r="36" spans="1:106" ht="5.25" customHeight="1" thickBot="1">
      <c r="A36" s="761" t="s">
        <v>820</v>
      </c>
      <c r="B36" s="762"/>
      <c r="C36" s="762"/>
      <c r="D36" s="763"/>
      <c r="E36" s="266"/>
      <c r="F36" s="266"/>
      <c r="G36" s="266"/>
      <c r="H36" s="266"/>
      <c r="I36" s="266"/>
      <c r="J36" s="266"/>
      <c r="K36" s="266"/>
      <c r="L36" s="266"/>
      <c r="M36" s="266"/>
      <c r="N36" s="266"/>
      <c r="O36" s="303"/>
      <c r="P36" s="266"/>
      <c r="Q36" s="266"/>
      <c r="R36" s="266"/>
      <c r="S36" s="266"/>
      <c r="T36" s="266"/>
      <c r="U36" s="266"/>
      <c r="V36" s="266"/>
      <c r="W36" s="266"/>
      <c r="X36" s="267"/>
      <c r="Y36" s="266"/>
      <c r="Z36" s="266"/>
      <c r="AA36" s="266"/>
      <c r="AB36" s="266"/>
      <c r="AC36" s="266"/>
      <c r="AD36" s="266"/>
      <c r="AE36" s="266"/>
      <c r="AF36" s="266"/>
      <c r="AG36" s="266"/>
      <c r="AH36" s="266"/>
      <c r="AI36" s="303"/>
      <c r="AJ36" s="266"/>
      <c r="AK36" s="266"/>
      <c r="AL36" s="266"/>
      <c r="AM36" s="266"/>
      <c r="AN36" s="266"/>
      <c r="AO36" s="266"/>
      <c r="AP36" s="266"/>
      <c r="AQ36" s="266"/>
      <c r="AR36" s="267"/>
      <c r="AS36" s="266"/>
      <c r="AT36" s="266"/>
      <c r="AU36" s="266"/>
      <c r="AV36" s="266"/>
      <c r="AW36" s="266"/>
      <c r="AX36" s="266"/>
      <c r="AY36" s="266"/>
      <c r="AZ36" s="266"/>
      <c r="BA36" s="266"/>
      <c r="BB36" s="266"/>
      <c r="BC36" s="303"/>
      <c r="BD36" s="266"/>
      <c r="BE36" s="266"/>
      <c r="BF36" s="266"/>
      <c r="BG36" s="266"/>
      <c r="BH36" s="266"/>
      <c r="BI36" s="266"/>
      <c r="BJ36" s="266"/>
      <c r="BK36" s="266"/>
      <c r="BL36" s="267"/>
      <c r="BM36" s="266"/>
      <c r="BN36" s="266"/>
      <c r="BO36" s="266"/>
      <c r="BP36" s="266"/>
      <c r="BQ36" s="266"/>
      <c r="BR36" s="266"/>
      <c r="BS36" s="266"/>
      <c r="BT36" s="266"/>
      <c r="BU36" s="266"/>
      <c r="BV36" s="266"/>
      <c r="BW36" s="303"/>
      <c r="BX36" s="266"/>
      <c r="BY36" s="266"/>
      <c r="BZ36" s="266"/>
      <c r="CA36" s="266"/>
      <c r="CB36" s="266"/>
      <c r="CC36" s="266"/>
      <c r="CD36" s="266"/>
      <c r="CE36" s="266"/>
      <c r="CF36" s="267"/>
      <c r="CG36" s="266"/>
      <c r="CH36" s="266"/>
      <c r="CI36" s="266"/>
      <c r="CJ36" s="266"/>
      <c r="CK36" s="266"/>
      <c r="CL36" s="266"/>
      <c r="CM36" s="266"/>
      <c r="CN36" s="266"/>
      <c r="CO36" s="266"/>
      <c r="CP36" s="267"/>
      <c r="CQ36" s="266"/>
      <c r="CR36" s="266"/>
      <c r="CS36" s="266"/>
      <c r="CT36" s="738">
        <f>CW36/90</f>
        <v>0.23333333333333334</v>
      </c>
      <c r="CU36" s="738"/>
      <c r="CV36" s="738"/>
      <c r="CW36" s="739">
        <v>21</v>
      </c>
      <c r="CX36" s="739"/>
      <c r="CY36" s="740">
        <v>21</v>
      </c>
      <c r="CZ36" s="740"/>
      <c r="DA36" s="741">
        <f>CW36-CY36</f>
        <v>0</v>
      </c>
      <c r="DB36" s="742" t="s">
        <v>849</v>
      </c>
    </row>
    <row r="37" spans="1:106" ht="7.5" customHeight="1" thickBot="1">
      <c r="A37" s="764"/>
      <c r="B37" s="765"/>
      <c r="C37" s="765"/>
      <c r="D37" s="766"/>
      <c r="E37" s="304"/>
      <c r="F37" s="269"/>
      <c r="G37" s="269"/>
      <c r="H37" s="269"/>
      <c r="I37" s="269"/>
      <c r="J37" s="269"/>
      <c r="K37" s="269"/>
      <c r="L37" s="269"/>
      <c r="M37" s="269"/>
      <c r="N37" s="269"/>
      <c r="O37" s="304"/>
      <c r="P37" s="269"/>
      <c r="Q37" s="269"/>
      <c r="R37" s="269"/>
      <c r="S37" s="269"/>
      <c r="T37" s="269"/>
      <c r="U37" s="269"/>
      <c r="V37" s="269"/>
      <c r="W37" s="269"/>
      <c r="X37" s="298"/>
      <c r="Y37" s="269"/>
      <c r="Z37" s="269"/>
      <c r="AA37" s="269"/>
      <c r="AB37" s="269"/>
      <c r="AC37" s="269"/>
      <c r="AD37" s="269"/>
      <c r="AE37" s="269"/>
      <c r="AF37" s="269"/>
      <c r="AG37" s="269"/>
      <c r="AH37" s="269"/>
      <c r="AI37" s="304"/>
      <c r="AJ37" s="269"/>
      <c r="AK37" s="269"/>
      <c r="AL37" s="269"/>
      <c r="AM37" s="269"/>
      <c r="AN37" s="269"/>
      <c r="AO37" s="269"/>
      <c r="AP37" s="269"/>
      <c r="AQ37" s="269"/>
      <c r="AR37" s="298"/>
      <c r="AS37" s="269"/>
      <c r="AT37" s="269"/>
      <c r="AU37" s="269"/>
      <c r="AV37" s="269"/>
      <c r="AW37" s="269"/>
      <c r="AX37" s="269"/>
      <c r="AY37" s="269"/>
      <c r="AZ37" s="269"/>
      <c r="BA37" s="269"/>
      <c r="BB37" s="269"/>
      <c r="BC37" s="304"/>
      <c r="BD37" s="269"/>
      <c r="BE37" s="269"/>
      <c r="BF37" s="269"/>
      <c r="BG37" s="269"/>
      <c r="BH37" s="269"/>
      <c r="BI37" s="269"/>
      <c r="BJ37" s="269"/>
      <c r="BK37" s="269"/>
      <c r="BL37" s="298"/>
      <c r="BM37" s="269"/>
      <c r="BN37" s="269"/>
      <c r="BO37" s="269"/>
      <c r="BP37" s="269"/>
      <c r="BQ37" s="269"/>
      <c r="BR37" s="269"/>
      <c r="BS37" s="269"/>
      <c r="BT37" s="269"/>
      <c r="BU37" s="269"/>
      <c r="BV37" s="269"/>
      <c r="BW37" s="304"/>
      <c r="BX37" s="269"/>
      <c r="BY37" s="269"/>
      <c r="BZ37" s="269"/>
      <c r="CA37" s="269"/>
      <c r="CB37" s="269"/>
      <c r="CC37" s="269"/>
      <c r="CD37" s="269"/>
      <c r="CE37" s="269"/>
      <c r="CF37" s="298"/>
      <c r="CG37" s="269"/>
      <c r="CH37" s="269"/>
      <c r="CI37" s="269"/>
      <c r="CJ37" s="269"/>
      <c r="CK37" s="269"/>
      <c r="CL37" s="269"/>
      <c r="CM37" s="269"/>
      <c r="CN37" s="269"/>
      <c r="CO37" s="269"/>
      <c r="CP37" s="298"/>
      <c r="CQ37" s="745">
        <f>SUM(E37:CP37)</f>
        <v>0</v>
      </c>
      <c r="CR37" s="745"/>
      <c r="CS37" s="745"/>
      <c r="CT37" s="738"/>
      <c r="CU37" s="738"/>
      <c r="CV37" s="738"/>
      <c r="CW37" s="739"/>
      <c r="CX37" s="739"/>
      <c r="CY37" s="740"/>
      <c r="CZ37" s="740"/>
      <c r="DA37" s="741"/>
      <c r="DB37" s="743"/>
    </row>
    <row r="38" spans="1:106" ht="14.4" customHeight="1" thickBot="1">
      <c r="A38" s="270"/>
      <c r="B38" s="272"/>
      <c r="C38" s="272"/>
      <c r="D38" s="686" t="s">
        <v>816</v>
      </c>
      <c r="E38" s="274"/>
      <c r="F38" s="274"/>
      <c r="G38" s="274"/>
      <c r="H38" s="274"/>
      <c r="I38" s="274"/>
      <c r="J38" s="274"/>
      <c r="K38" s="274"/>
      <c r="L38" s="274"/>
      <c r="M38" s="274"/>
      <c r="N38" s="274"/>
      <c r="O38" s="302"/>
      <c r="P38" s="274"/>
      <c r="Q38" s="274"/>
      <c r="R38" s="274"/>
      <c r="S38" s="274"/>
      <c r="T38" s="274"/>
      <c r="U38" s="274"/>
      <c r="V38" s="274"/>
      <c r="W38" s="274"/>
      <c r="X38" s="291"/>
      <c r="Y38" s="274"/>
      <c r="Z38" s="274"/>
      <c r="AA38" s="274"/>
      <c r="AB38" s="274"/>
      <c r="AC38" s="274"/>
      <c r="AD38" s="274"/>
      <c r="AE38" s="274"/>
      <c r="AF38" s="274"/>
      <c r="AG38" s="274"/>
      <c r="AH38" s="274"/>
      <c r="AI38" s="302"/>
      <c r="AJ38" s="274"/>
      <c r="AK38" s="274"/>
      <c r="AL38" s="274"/>
      <c r="AM38" s="274"/>
      <c r="AN38" s="274"/>
      <c r="AO38" s="274"/>
      <c r="AP38" s="274"/>
      <c r="AQ38" s="274"/>
      <c r="AR38" s="291"/>
      <c r="AS38" s="274"/>
      <c r="AT38" s="274"/>
      <c r="AU38" s="274"/>
      <c r="AV38" s="274"/>
      <c r="AW38" s="274"/>
      <c r="AX38" s="274"/>
      <c r="AY38" s="274"/>
      <c r="AZ38" s="274"/>
      <c r="BA38" s="274"/>
      <c r="BB38" s="274"/>
      <c r="BC38" s="302"/>
      <c r="BD38" s="274"/>
      <c r="BE38" s="274"/>
      <c r="BF38" s="274"/>
      <c r="BG38" s="274"/>
      <c r="BH38" s="274"/>
      <c r="BI38" s="274"/>
      <c r="BJ38" s="274"/>
      <c r="BK38" s="274"/>
      <c r="BL38" s="291"/>
      <c r="BM38" s="274"/>
      <c r="BN38" s="274"/>
      <c r="BO38" s="274"/>
      <c r="BP38" s="274"/>
      <c r="BQ38" s="274"/>
      <c r="BR38" s="274"/>
      <c r="BS38" s="274"/>
      <c r="BT38" s="274"/>
      <c r="BU38" s="274"/>
      <c r="BV38" s="274"/>
      <c r="BW38" s="302"/>
      <c r="BX38" s="274"/>
      <c r="BY38" s="274"/>
      <c r="BZ38" s="274"/>
      <c r="CA38" s="274"/>
      <c r="CB38" s="274"/>
      <c r="CC38" s="274"/>
      <c r="CD38" s="274"/>
      <c r="CE38" s="274"/>
      <c r="CF38" s="291"/>
      <c r="CG38" s="274"/>
      <c r="CH38" s="274"/>
      <c r="CI38" s="274"/>
      <c r="CJ38" s="274"/>
      <c r="CK38" s="274"/>
      <c r="CL38" s="274"/>
      <c r="CM38" s="274"/>
      <c r="CN38" s="274"/>
      <c r="CO38" s="274"/>
      <c r="CP38" s="291"/>
      <c r="CQ38" s="264"/>
      <c r="CR38" s="264"/>
      <c r="CS38" s="264"/>
      <c r="CT38" s="738"/>
      <c r="CU38" s="738"/>
      <c r="CV38" s="738"/>
      <c r="CW38" s="739"/>
      <c r="CX38" s="739"/>
      <c r="CY38" s="740"/>
      <c r="CZ38" s="740"/>
      <c r="DA38" s="741"/>
      <c r="DB38" s="744"/>
    </row>
    <row r="39" spans="1:106" ht="5.25" customHeight="1" thickBot="1">
      <c r="A39" s="732" t="s">
        <v>821</v>
      </c>
      <c r="B39" s="734" t="s">
        <v>822</v>
      </c>
      <c r="C39" s="734"/>
      <c r="D39" s="735"/>
      <c r="E39" s="266"/>
      <c r="F39" s="266"/>
      <c r="G39" s="266"/>
      <c r="H39" s="266"/>
      <c r="I39" s="266"/>
      <c r="J39" s="266"/>
      <c r="K39" s="266"/>
      <c r="L39" s="266"/>
      <c r="M39" s="266"/>
      <c r="N39" s="266"/>
      <c r="O39" s="303"/>
      <c r="P39" s="266"/>
      <c r="Q39" s="266"/>
      <c r="R39" s="266"/>
      <c r="S39" s="266"/>
      <c r="T39" s="266"/>
      <c r="U39" s="266"/>
      <c r="V39" s="266"/>
      <c r="W39" s="266"/>
      <c r="X39" s="267"/>
      <c r="Y39" s="266"/>
      <c r="Z39" s="266"/>
      <c r="AA39" s="266"/>
      <c r="AB39" s="266"/>
      <c r="AC39" s="266"/>
      <c r="AD39" s="266"/>
      <c r="AE39" s="266"/>
      <c r="AF39" s="266"/>
      <c r="AG39" s="266"/>
      <c r="AH39" s="266"/>
      <c r="AI39" s="303"/>
      <c r="AJ39" s="266"/>
      <c r="AK39" s="266"/>
      <c r="AL39" s="266"/>
      <c r="AM39" s="266"/>
      <c r="AN39" s="266"/>
      <c r="AO39" s="266"/>
      <c r="AP39" s="266"/>
      <c r="AQ39" s="266"/>
      <c r="AR39" s="267"/>
      <c r="AS39" s="266"/>
      <c r="AT39" s="266"/>
      <c r="AU39" s="266"/>
      <c r="AV39" s="266"/>
      <c r="AW39" s="266"/>
      <c r="AX39" s="266"/>
      <c r="AY39" s="266"/>
      <c r="AZ39" s="266"/>
      <c r="BA39" s="266"/>
      <c r="BB39" s="266"/>
      <c r="BC39" s="303"/>
      <c r="BD39" s="266"/>
      <c r="BE39" s="266"/>
      <c r="BF39" s="266"/>
      <c r="BG39" s="266"/>
      <c r="BH39" s="266"/>
      <c r="BI39" s="266"/>
      <c r="BJ39" s="266"/>
      <c r="BK39" s="266"/>
      <c r="BL39" s="267"/>
      <c r="BM39" s="266"/>
      <c r="BN39" s="266"/>
      <c r="BO39" s="266"/>
      <c r="BP39" s="266"/>
      <c r="BQ39" s="266"/>
      <c r="BR39" s="266"/>
      <c r="BS39" s="266"/>
      <c r="BT39" s="266"/>
      <c r="BU39" s="266"/>
      <c r="BV39" s="266"/>
      <c r="BW39" s="303"/>
      <c r="BX39" s="266"/>
      <c r="BY39" s="266"/>
      <c r="BZ39" s="266"/>
      <c r="CA39" s="266"/>
      <c r="CB39" s="266"/>
      <c r="CC39" s="266"/>
      <c r="CD39" s="266"/>
      <c r="CE39" s="266"/>
      <c r="CF39" s="267"/>
      <c r="CG39" s="266"/>
      <c r="CH39" s="266"/>
      <c r="CI39" s="266"/>
      <c r="CJ39" s="266"/>
      <c r="CK39" s="266"/>
      <c r="CL39" s="266"/>
      <c r="CM39" s="266"/>
      <c r="CN39" s="266"/>
      <c r="CO39" s="266"/>
      <c r="CP39" s="267"/>
      <c r="CQ39" s="266"/>
      <c r="CR39" s="266"/>
      <c r="CS39" s="266"/>
      <c r="CT39" s="738">
        <f>CW39/90</f>
        <v>0</v>
      </c>
      <c r="CU39" s="738"/>
      <c r="CV39" s="738"/>
      <c r="CW39" s="739">
        <f>CQ40</f>
        <v>0</v>
      </c>
      <c r="CX39" s="739"/>
      <c r="CY39" s="740">
        <v>0</v>
      </c>
      <c r="CZ39" s="740"/>
      <c r="DA39" s="741">
        <f>CW39-CY39</f>
        <v>0</v>
      </c>
      <c r="DB39" s="742" t="s">
        <v>849</v>
      </c>
    </row>
    <row r="40" spans="1:106" ht="7.5" customHeight="1" thickBot="1">
      <c r="A40" s="733"/>
      <c r="B40" s="736"/>
      <c r="C40" s="736"/>
      <c r="D40" s="737"/>
      <c r="E40" s="304"/>
      <c r="F40" s="269"/>
      <c r="G40" s="269"/>
      <c r="H40" s="269"/>
      <c r="I40" s="269"/>
      <c r="J40" s="269"/>
      <c r="K40" s="269"/>
      <c r="L40" s="269"/>
      <c r="M40" s="269"/>
      <c r="N40" s="269"/>
      <c r="O40" s="304"/>
      <c r="P40" s="269"/>
      <c r="Q40" s="269"/>
      <c r="R40" s="269"/>
      <c r="S40" s="269"/>
      <c r="T40" s="269"/>
      <c r="U40" s="269"/>
      <c r="V40" s="269"/>
      <c r="W40" s="269"/>
      <c r="X40" s="298"/>
      <c r="Y40" s="269"/>
      <c r="Z40" s="269"/>
      <c r="AA40" s="269"/>
      <c r="AB40" s="269"/>
      <c r="AC40" s="269"/>
      <c r="AD40" s="269"/>
      <c r="AE40" s="269"/>
      <c r="AF40" s="269"/>
      <c r="AG40" s="269"/>
      <c r="AH40" s="269"/>
      <c r="AI40" s="304"/>
      <c r="AJ40" s="269"/>
      <c r="AK40" s="269"/>
      <c r="AL40" s="269"/>
      <c r="AM40" s="269"/>
      <c r="AN40" s="269"/>
      <c r="AO40" s="269"/>
      <c r="AP40" s="269"/>
      <c r="AQ40" s="269"/>
      <c r="AR40" s="298"/>
      <c r="AS40" s="269"/>
      <c r="AT40" s="269"/>
      <c r="AU40" s="269"/>
      <c r="AV40" s="269"/>
      <c r="AW40" s="269"/>
      <c r="AX40" s="269"/>
      <c r="AY40" s="269"/>
      <c r="AZ40" s="269"/>
      <c r="BA40" s="269"/>
      <c r="BB40" s="269"/>
      <c r="BC40" s="304"/>
      <c r="BD40" s="269"/>
      <c r="BE40" s="269"/>
      <c r="BF40" s="269"/>
      <c r="BG40" s="269"/>
      <c r="BH40" s="269"/>
      <c r="BI40" s="269"/>
      <c r="BJ40" s="269"/>
      <c r="BK40" s="269"/>
      <c r="BL40" s="298"/>
      <c r="BM40" s="269"/>
      <c r="BN40" s="269"/>
      <c r="BO40" s="269"/>
      <c r="BP40" s="269"/>
      <c r="BQ40" s="269"/>
      <c r="BR40" s="269"/>
      <c r="BS40" s="269"/>
      <c r="BT40" s="269"/>
      <c r="BU40" s="269"/>
      <c r="BV40" s="269"/>
      <c r="BW40" s="304"/>
      <c r="BX40" s="269"/>
      <c r="BY40" s="269"/>
      <c r="BZ40" s="269"/>
      <c r="CA40" s="269"/>
      <c r="CB40" s="269"/>
      <c r="CC40" s="269"/>
      <c r="CD40" s="269"/>
      <c r="CE40" s="269"/>
      <c r="CF40" s="298"/>
      <c r="CG40" s="269"/>
      <c r="CH40" s="269"/>
      <c r="CI40" s="269"/>
      <c r="CJ40" s="269"/>
      <c r="CK40" s="269"/>
      <c r="CL40" s="269"/>
      <c r="CM40" s="269"/>
      <c r="CN40" s="269"/>
      <c r="CO40" s="269"/>
      <c r="CP40" s="298"/>
      <c r="CQ40" s="745">
        <f>SUM(E40:CP40)</f>
        <v>0</v>
      </c>
      <c r="CR40" s="745"/>
      <c r="CS40" s="745"/>
      <c r="CT40" s="738"/>
      <c r="CU40" s="738"/>
      <c r="CV40" s="738"/>
      <c r="CW40" s="739"/>
      <c r="CX40" s="739"/>
      <c r="CY40" s="740"/>
      <c r="CZ40" s="740"/>
      <c r="DA40" s="741"/>
      <c r="DB40" s="743"/>
    </row>
    <row r="41" spans="1:106" ht="13.8" customHeight="1" thickBot="1">
      <c r="A41" s="270"/>
      <c r="B41" s="272"/>
      <c r="C41" s="272"/>
      <c r="D41" s="686" t="s">
        <v>816</v>
      </c>
      <c r="E41" s="274"/>
      <c r="F41" s="274"/>
      <c r="G41" s="274"/>
      <c r="H41" s="274"/>
      <c r="I41" s="274"/>
      <c r="J41" s="274"/>
      <c r="K41" s="274"/>
      <c r="L41" s="274"/>
      <c r="M41" s="274"/>
      <c r="N41" s="274"/>
      <c r="O41" s="302"/>
      <c r="P41" s="274"/>
      <c r="Q41" s="274"/>
      <c r="R41" s="274"/>
      <c r="S41" s="274"/>
      <c r="T41" s="274"/>
      <c r="U41" s="274"/>
      <c r="V41" s="274"/>
      <c r="W41" s="274"/>
      <c r="X41" s="291"/>
      <c r="Y41" s="274"/>
      <c r="Z41" s="274"/>
      <c r="AA41" s="274"/>
      <c r="AB41" s="274"/>
      <c r="AC41" s="274"/>
      <c r="AD41" s="274"/>
      <c r="AE41" s="274"/>
      <c r="AF41" s="274"/>
      <c r="AG41" s="274"/>
      <c r="AH41" s="274"/>
      <c r="AI41" s="302"/>
      <c r="AJ41" s="274"/>
      <c r="AK41" s="274"/>
      <c r="AL41" s="274"/>
      <c r="AM41" s="274"/>
      <c r="AN41" s="274"/>
      <c r="AO41" s="274"/>
      <c r="AP41" s="274"/>
      <c r="AQ41" s="274"/>
      <c r="AR41" s="291"/>
      <c r="AS41" s="274"/>
      <c r="AT41" s="274"/>
      <c r="AU41" s="274"/>
      <c r="AV41" s="274"/>
      <c r="AW41" s="274"/>
      <c r="AX41" s="274"/>
      <c r="AY41" s="274"/>
      <c r="AZ41" s="274"/>
      <c r="BA41" s="274"/>
      <c r="BB41" s="274"/>
      <c r="BC41" s="302"/>
      <c r="BD41" s="274"/>
      <c r="BE41" s="274"/>
      <c r="BF41" s="274"/>
      <c r="BG41" s="274"/>
      <c r="BH41" s="274"/>
      <c r="BI41" s="274"/>
      <c r="BJ41" s="274"/>
      <c r="BK41" s="274"/>
      <c r="BL41" s="291"/>
      <c r="BM41" s="274"/>
      <c r="BN41" s="274"/>
      <c r="BO41" s="274"/>
      <c r="BP41" s="274"/>
      <c r="BQ41" s="274"/>
      <c r="BR41" s="274"/>
      <c r="BS41" s="274"/>
      <c r="BT41" s="274"/>
      <c r="BU41" s="274"/>
      <c r="BV41" s="274"/>
      <c r="BW41" s="302"/>
      <c r="BX41" s="274"/>
      <c r="BY41" s="274"/>
      <c r="BZ41" s="274"/>
      <c r="CA41" s="274"/>
      <c r="CB41" s="274"/>
      <c r="CC41" s="274"/>
      <c r="CD41" s="274"/>
      <c r="CE41" s="274"/>
      <c r="CF41" s="291"/>
      <c r="CG41" s="274"/>
      <c r="CH41" s="274"/>
      <c r="CI41" s="274"/>
      <c r="CJ41" s="274"/>
      <c r="CK41" s="274"/>
      <c r="CL41" s="274"/>
      <c r="CM41" s="274"/>
      <c r="CN41" s="274"/>
      <c r="CO41" s="274"/>
      <c r="CP41" s="291"/>
      <c r="CQ41" s="264"/>
      <c r="CR41" s="264"/>
      <c r="CS41" s="264"/>
      <c r="CT41" s="738"/>
      <c r="CU41" s="738"/>
      <c r="CV41" s="738"/>
      <c r="CW41" s="739"/>
      <c r="CX41" s="739"/>
      <c r="CY41" s="740"/>
      <c r="CZ41" s="740"/>
      <c r="DA41" s="741"/>
      <c r="DB41" s="744"/>
    </row>
    <row r="42" spans="1:106" ht="5.25" customHeight="1" thickBot="1">
      <c r="A42" s="746" t="s">
        <v>815</v>
      </c>
      <c r="B42" s="747"/>
      <c r="C42" s="747"/>
      <c r="D42" s="748"/>
      <c r="E42" s="266"/>
      <c r="F42" s="266"/>
      <c r="G42" s="266"/>
      <c r="H42" s="266"/>
      <c r="I42" s="266"/>
      <c r="J42" s="266"/>
      <c r="K42" s="266"/>
      <c r="L42" s="266"/>
      <c r="M42" s="266"/>
      <c r="N42" s="266"/>
      <c r="O42" s="303"/>
      <c r="P42" s="266"/>
      <c r="Q42" s="266"/>
      <c r="R42" s="266"/>
      <c r="S42" s="266"/>
      <c r="T42" s="266"/>
      <c r="U42" s="266"/>
      <c r="V42" s="266"/>
      <c r="W42" s="266"/>
      <c r="X42" s="267"/>
      <c r="Y42" s="266"/>
      <c r="Z42" s="266"/>
      <c r="AA42" s="266"/>
      <c r="AB42" s="266"/>
      <c r="AC42" s="266"/>
      <c r="AD42" s="266"/>
      <c r="AE42" s="266"/>
      <c r="AF42" s="266"/>
      <c r="AG42" s="266"/>
      <c r="AH42" s="266"/>
      <c r="AI42" s="303"/>
      <c r="AJ42" s="266"/>
      <c r="AK42" s="266"/>
      <c r="AL42" s="266"/>
      <c r="AM42" s="266"/>
      <c r="AN42" s="266"/>
      <c r="AO42" s="266"/>
      <c r="AP42" s="266"/>
      <c r="AQ42" s="266"/>
      <c r="AR42" s="267"/>
      <c r="AS42" s="266"/>
      <c r="AT42" s="266"/>
      <c r="AU42" s="266"/>
      <c r="AV42" s="266"/>
      <c r="AW42" s="266"/>
      <c r="AX42" s="266"/>
      <c r="AY42" s="266"/>
      <c r="AZ42" s="266"/>
      <c r="BA42" s="266"/>
      <c r="BB42" s="267"/>
      <c r="BC42" s="266"/>
      <c r="BD42" s="266"/>
      <c r="BE42" s="266"/>
      <c r="BF42" s="266"/>
      <c r="BG42" s="266"/>
      <c r="BH42" s="266"/>
      <c r="BI42" s="266"/>
      <c r="BJ42" s="266"/>
      <c r="BK42" s="266"/>
      <c r="BL42" s="267"/>
      <c r="BM42" s="266"/>
      <c r="BN42" s="266"/>
      <c r="BO42" s="266"/>
      <c r="BP42" s="266"/>
      <c r="BQ42" s="266"/>
      <c r="BR42" s="266"/>
      <c r="BS42" s="266"/>
      <c r="BT42" s="266"/>
      <c r="BU42" s="266"/>
      <c r="BV42" s="266"/>
      <c r="BW42" s="303"/>
      <c r="BX42" s="266"/>
      <c r="BY42" s="266"/>
      <c r="BZ42" s="266"/>
      <c r="CA42" s="266"/>
      <c r="CB42" s="266"/>
      <c r="CC42" s="266"/>
      <c r="CD42" s="266"/>
      <c r="CE42" s="266"/>
      <c r="CF42" s="267"/>
      <c r="CG42" s="266"/>
      <c r="CH42" s="266"/>
      <c r="CI42" s="266"/>
      <c r="CJ42" s="266"/>
      <c r="CK42" s="266"/>
      <c r="CL42" s="266"/>
      <c r="CM42" s="266"/>
      <c r="CN42" s="266"/>
      <c r="CO42" s="266"/>
      <c r="CP42" s="266"/>
      <c r="CQ42" s="266"/>
      <c r="CR42" s="266"/>
      <c r="CS42" s="308"/>
      <c r="CT42" s="721">
        <v>0.56420000000000003</v>
      </c>
      <c r="CU42" s="721"/>
      <c r="CV42" s="721"/>
      <c r="CW42" s="721"/>
      <c r="CX42" s="721"/>
      <c r="CY42" s="722" t="s">
        <v>852</v>
      </c>
      <c r="CZ42" s="722"/>
      <c r="DA42" s="722"/>
      <c r="DB42" s="723"/>
    </row>
    <row r="43" spans="1:106" ht="7.5" customHeight="1" thickBot="1">
      <c r="A43" s="749"/>
      <c r="B43" s="750"/>
      <c r="C43" s="750"/>
      <c r="D43" s="751"/>
      <c r="E43" s="309">
        <v>1</v>
      </c>
      <c r="F43" s="310">
        <v>2</v>
      </c>
      <c r="G43" s="310"/>
      <c r="H43" s="310"/>
      <c r="I43" s="310"/>
      <c r="J43" s="310">
        <v>3</v>
      </c>
      <c r="K43" s="310"/>
      <c r="L43" s="310"/>
      <c r="M43" s="310"/>
      <c r="N43" s="310"/>
      <c r="O43" s="309"/>
      <c r="P43" s="310"/>
      <c r="Q43" s="310"/>
      <c r="R43" s="310"/>
      <c r="S43" s="310"/>
      <c r="T43" s="310"/>
      <c r="U43" s="310"/>
      <c r="V43" s="310"/>
      <c r="W43" s="310"/>
      <c r="X43" s="311"/>
      <c r="Y43" s="310"/>
      <c r="Z43" s="310"/>
      <c r="AA43" s="310"/>
      <c r="AB43" s="310"/>
      <c r="AC43" s="310"/>
      <c r="AD43" s="310"/>
      <c r="AE43" s="310"/>
      <c r="AF43" s="310"/>
      <c r="AG43" s="310"/>
      <c r="AH43" s="310"/>
      <c r="AI43" s="309"/>
      <c r="AJ43" s="310"/>
      <c r="AK43" s="310"/>
      <c r="AL43" s="310"/>
      <c r="AM43" s="310"/>
      <c r="AN43" s="310"/>
      <c r="AO43" s="310"/>
      <c r="AP43" s="310"/>
      <c r="AQ43" s="310"/>
      <c r="AR43" s="311"/>
      <c r="AS43" s="310"/>
      <c r="AT43" s="310"/>
      <c r="AU43" s="310"/>
      <c r="AV43" s="310"/>
      <c r="AW43" s="310"/>
      <c r="AX43" s="310"/>
      <c r="AY43" s="310"/>
      <c r="AZ43" s="310"/>
      <c r="BA43" s="310"/>
      <c r="BB43" s="311"/>
      <c r="BC43" s="310"/>
      <c r="BD43" s="310"/>
      <c r="BE43" s="310"/>
      <c r="BF43" s="310"/>
      <c r="BG43" s="310"/>
      <c r="BH43" s="310"/>
      <c r="BI43" s="310"/>
      <c r="BJ43" s="310"/>
      <c r="BK43" s="310"/>
      <c r="BL43" s="311"/>
      <c r="BM43" s="310"/>
      <c r="BN43" s="310"/>
      <c r="BO43" s="310"/>
      <c r="BP43" s="310"/>
      <c r="BQ43" s="310"/>
      <c r="BR43" s="310"/>
      <c r="BS43" s="310"/>
      <c r="BT43" s="310"/>
      <c r="BU43" s="310"/>
      <c r="BV43" s="310"/>
      <c r="BW43" s="309"/>
      <c r="BX43" s="310"/>
      <c r="BY43" s="310"/>
      <c r="BZ43" s="310"/>
      <c r="CA43" s="310"/>
      <c r="CB43" s="310"/>
      <c r="CC43" s="310"/>
      <c r="CD43" s="310"/>
      <c r="CE43" s="310"/>
      <c r="CF43" s="311"/>
      <c r="CG43" s="310"/>
      <c r="CH43" s="310"/>
      <c r="CI43" s="310">
        <v>2</v>
      </c>
      <c r="CJ43" s="310">
        <v>1</v>
      </c>
      <c r="CK43" s="310">
        <v>3</v>
      </c>
      <c r="CL43" s="310"/>
      <c r="CM43" s="310"/>
      <c r="CN43" s="310"/>
      <c r="CO43" s="310"/>
      <c r="CP43" s="311"/>
      <c r="CQ43" s="312"/>
      <c r="CR43" s="312"/>
      <c r="CS43" s="313"/>
      <c r="CT43" s="721"/>
      <c r="CU43" s="721"/>
      <c r="CV43" s="721"/>
      <c r="CW43" s="721"/>
      <c r="CX43" s="721"/>
      <c r="CY43" s="724"/>
      <c r="CZ43" s="724"/>
      <c r="DA43" s="724"/>
      <c r="DB43" s="725"/>
    </row>
    <row r="44" spans="1:106" ht="5.25" customHeight="1" thickBot="1">
      <c r="A44" s="752"/>
      <c r="B44" s="753"/>
      <c r="C44" s="753"/>
      <c r="D44" s="754"/>
      <c r="E44" s="314"/>
      <c r="F44" s="314"/>
      <c r="G44" s="314"/>
      <c r="H44" s="314"/>
      <c r="I44" s="314"/>
      <c r="J44" s="314"/>
      <c r="K44" s="314"/>
      <c r="L44" s="314"/>
      <c r="M44" s="314"/>
      <c r="N44" s="314"/>
      <c r="O44" s="315"/>
      <c r="P44" s="314"/>
      <c r="Q44" s="314"/>
      <c r="R44" s="314"/>
      <c r="S44" s="314"/>
      <c r="T44" s="314"/>
      <c r="U44" s="314"/>
      <c r="V44" s="314"/>
      <c r="W44" s="314"/>
      <c r="X44" s="316"/>
      <c r="Y44" s="314"/>
      <c r="Z44" s="314"/>
      <c r="AA44" s="314"/>
      <c r="AB44" s="314"/>
      <c r="AC44" s="314"/>
      <c r="AD44" s="314"/>
      <c r="AE44" s="314"/>
      <c r="AF44" s="314"/>
      <c r="AG44" s="314"/>
      <c r="AH44" s="314"/>
      <c r="AI44" s="315"/>
      <c r="AJ44" s="314"/>
      <c r="AK44" s="314"/>
      <c r="AL44" s="314"/>
      <c r="AM44" s="314"/>
      <c r="AN44" s="314"/>
      <c r="AO44" s="314"/>
      <c r="AP44" s="314"/>
      <c r="AQ44" s="314"/>
      <c r="AR44" s="316"/>
      <c r="AS44" s="314"/>
      <c r="AT44" s="314"/>
      <c r="AU44" s="314"/>
      <c r="AV44" s="314"/>
      <c r="AW44" s="314"/>
      <c r="AX44" s="314"/>
      <c r="AY44" s="314"/>
      <c r="AZ44" s="314"/>
      <c r="BA44" s="314"/>
      <c r="BB44" s="316"/>
      <c r="BC44" s="314"/>
      <c r="BD44" s="314"/>
      <c r="BE44" s="314"/>
      <c r="BF44" s="314"/>
      <c r="BG44" s="314"/>
      <c r="BH44" s="314"/>
      <c r="BI44" s="314"/>
      <c r="BJ44" s="314"/>
      <c r="BK44" s="314"/>
      <c r="BL44" s="316"/>
      <c r="BM44" s="314"/>
      <c r="BN44" s="314"/>
      <c r="BO44" s="314"/>
      <c r="BP44" s="314"/>
      <c r="BQ44" s="314"/>
      <c r="BR44" s="314"/>
      <c r="BS44" s="314"/>
      <c r="BT44" s="314"/>
      <c r="BU44" s="314"/>
      <c r="BV44" s="314"/>
      <c r="BW44" s="315"/>
      <c r="BX44" s="314"/>
      <c r="BY44" s="314"/>
      <c r="BZ44" s="314"/>
      <c r="CA44" s="314"/>
      <c r="CB44" s="314"/>
      <c r="CC44" s="314"/>
      <c r="CD44" s="314"/>
      <c r="CE44" s="314"/>
      <c r="CF44" s="316"/>
      <c r="CG44" s="314"/>
      <c r="CH44" s="314"/>
      <c r="CI44" s="314"/>
      <c r="CJ44" s="314"/>
      <c r="CK44" s="314"/>
      <c r="CL44" s="314"/>
      <c r="CM44" s="314"/>
      <c r="CN44" s="314"/>
      <c r="CO44" s="314"/>
      <c r="CP44" s="314"/>
      <c r="CQ44" s="314"/>
      <c r="CR44" s="314"/>
      <c r="CS44" s="317"/>
      <c r="CT44" s="721"/>
      <c r="CU44" s="721"/>
      <c r="CV44" s="721"/>
      <c r="CW44" s="721"/>
      <c r="CX44" s="721"/>
      <c r="CY44" s="726"/>
      <c r="CZ44" s="726"/>
      <c r="DA44" s="726"/>
      <c r="DB44" s="725"/>
    </row>
    <row r="45" spans="1:106" ht="12" customHeight="1" thickBot="1">
      <c r="A45" s="318" t="s">
        <v>823</v>
      </c>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19"/>
      <c r="BR45" s="319"/>
      <c r="BS45" s="319"/>
      <c r="BT45" s="319"/>
      <c r="BU45" s="319"/>
      <c r="BV45" s="319"/>
      <c r="BW45" s="319"/>
      <c r="BX45" s="319"/>
      <c r="BY45" s="319"/>
      <c r="BZ45" s="319"/>
      <c r="CA45" s="319"/>
      <c r="CB45" s="319"/>
      <c r="CC45" s="319"/>
      <c r="CD45" s="319"/>
      <c r="CE45" s="319"/>
      <c r="CF45" s="319"/>
      <c r="CG45" s="319"/>
      <c r="CH45" s="319"/>
      <c r="CI45" s="319"/>
      <c r="CJ45" s="319"/>
      <c r="CK45" s="319"/>
      <c r="CL45" s="319"/>
      <c r="CM45" s="319"/>
      <c r="CN45" s="319"/>
      <c r="CO45" s="319"/>
      <c r="CP45" s="319"/>
      <c r="CQ45" s="319"/>
      <c r="CR45" s="319"/>
      <c r="CS45" s="319"/>
      <c r="CT45" s="721">
        <v>0.3805</v>
      </c>
      <c r="CU45" s="721"/>
      <c r="CV45" s="721"/>
      <c r="CW45" s="721"/>
      <c r="CX45" s="721"/>
      <c r="CY45" s="722" t="s">
        <v>853</v>
      </c>
      <c r="CZ45" s="722"/>
      <c r="DA45" s="722"/>
      <c r="DB45" s="723"/>
    </row>
    <row r="46" spans="1:106" ht="12" customHeight="1" thickBot="1">
      <c r="A46" s="318" t="s">
        <v>824</v>
      </c>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319"/>
      <c r="BU46" s="319"/>
      <c r="BV46" s="319"/>
      <c r="BW46" s="319"/>
      <c r="BX46" s="319"/>
      <c r="BY46" s="319"/>
      <c r="BZ46" s="319"/>
      <c r="CA46" s="319"/>
      <c r="CB46" s="319"/>
      <c r="CC46" s="319"/>
      <c r="CD46" s="319"/>
      <c r="CE46" s="319"/>
      <c r="CF46" s="319"/>
      <c r="CG46" s="319"/>
      <c r="CH46" s="319"/>
      <c r="CI46" s="319"/>
      <c r="CJ46" s="319"/>
      <c r="CK46" s="319"/>
      <c r="CL46" s="319"/>
      <c r="CM46" s="319"/>
      <c r="CN46" s="319"/>
      <c r="CO46" s="319"/>
      <c r="CP46" s="319"/>
      <c r="CQ46" s="319"/>
      <c r="CR46" s="319"/>
      <c r="CS46" s="319"/>
      <c r="CT46" s="721"/>
      <c r="CU46" s="721"/>
      <c r="CV46" s="721"/>
      <c r="CW46" s="721"/>
      <c r="CX46" s="721"/>
      <c r="CY46" s="724"/>
      <c r="CZ46" s="724"/>
      <c r="DA46" s="724"/>
      <c r="DB46" s="725"/>
    </row>
    <row r="47" spans="1:106" ht="12" customHeight="1" thickBot="1">
      <c r="A47" s="318" t="s">
        <v>825</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721"/>
      <c r="CU47" s="721"/>
      <c r="CV47" s="721"/>
      <c r="CW47" s="721"/>
      <c r="CX47" s="721"/>
      <c r="CY47" s="726"/>
      <c r="CZ47" s="726"/>
      <c r="DA47" s="726"/>
      <c r="DB47" s="725"/>
    </row>
    <row r="48" spans="1:106" ht="12" customHeight="1">
      <c r="A48" s="318" t="s">
        <v>826</v>
      </c>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c r="BC48" s="320"/>
      <c r="BD48" s="320"/>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727" t="s">
        <v>856</v>
      </c>
      <c r="CU48" s="727"/>
      <c r="CV48" s="727"/>
      <c r="CW48" s="727"/>
      <c r="CX48" s="727"/>
      <c r="CY48" s="722" t="s">
        <v>854</v>
      </c>
      <c r="CZ48" s="722"/>
      <c r="DA48" s="722"/>
      <c r="DB48" s="723"/>
    </row>
    <row r="49" spans="1:106" ht="12.75" customHeight="1">
      <c r="A49" s="318" t="s">
        <v>831</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728">
        <v>21</v>
      </c>
      <c r="CU49" s="728"/>
      <c r="CV49" s="728"/>
      <c r="CW49" s="729" t="s">
        <v>131</v>
      </c>
      <c r="CX49" s="729"/>
      <c r="CY49" s="724"/>
      <c r="CZ49" s="724"/>
      <c r="DA49" s="724"/>
      <c r="DB49" s="725"/>
    </row>
    <row r="50" spans="1:106" ht="12" customHeight="1" thickBot="1">
      <c r="A50" s="321" t="s">
        <v>827</v>
      </c>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730">
        <f>CT49/42</f>
        <v>0.5</v>
      </c>
      <c r="CU50" s="730"/>
      <c r="CV50" s="730"/>
      <c r="CW50" s="731" t="s">
        <v>132</v>
      </c>
      <c r="CX50" s="731"/>
      <c r="CY50" s="726"/>
      <c r="CZ50" s="726"/>
      <c r="DA50" s="726"/>
      <c r="DB50" s="725"/>
    </row>
    <row r="51" spans="1:106" ht="12" customHeight="1">
      <c r="A51" s="322" t="s">
        <v>828</v>
      </c>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727" t="s">
        <v>856</v>
      </c>
      <c r="CU51" s="727"/>
      <c r="CV51" s="727"/>
      <c r="CW51" s="727"/>
      <c r="CX51" s="727"/>
      <c r="CY51" s="722" t="s">
        <v>855</v>
      </c>
      <c r="CZ51" s="722"/>
      <c r="DA51" s="722"/>
      <c r="DB51" s="723"/>
    </row>
    <row r="52" spans="1:106" ht="12" customHeight="1">
      <c r="A52" s="322" t="s">
        <v>829</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728">
        <v>0</v>
      </c>
      <c r="CU52" s="728"/>
      <c r="CV52" s="728"/>
      <c r="CW52" s="729" t="s">
        <v>131</v>
      </c>
      <c r="CX52" s="729"/>
      <c r="CY52" s="724"/>
      <c r="CZ52" s="724"/>
      <c r="DA52" s="724"/>
      <c r="DB52" s="725"/>
    </row>
    <row r="53" spans="1:106" ht="12.75" customHeight="1" thickBot="1">
      <c r="A53" s="323" t="s">
        <v>830</v>
      </c>
      <c r="B53" s="274"/>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c r="AD53" s="274"/>
      <c r="AE53" s="274"/>
      <c r="AF53" s="274"/>
      <c r="AG53" s="274"/>
      <c r="AH53" s="274"/>
      <c r="AI53" s="274"/>
      <c r="AJ53" s="274"/>
      <c r="AK53" s="274"/>
      <c r="AL53" s="274"/>
      <c r="AM53" s="274"/>
      <c r="AN53" s="274"/>
      <c r="AO53" s="274"/>
      <c r="AP53" s="274"/>
      <c r="AQ53" s="274"/>
      <c r="AR53" s="274"/>
      <c r="AS53" s="274"/>
      <c r="AT53" s="274"/>
      <c r="AU53" s="274"/>
      <c r="AV53" s="274"/>
      <c r="AW53" s="274"/>
      <c r="AX53" s="274"/>
      <c r="AY53" s="274"/>
      <c r="AZ53" s="274"/>
      <c r="BA53" s="274"/>
      <c r="BB53" s="274"/>
      <c r="BC53" s="274"/>
      <c r="BD53" s="274"/>
      <c r="BE53" s="274"/>
      <c r="BF53" s="274"/>
      <c r="BG53" s="274"/>
      <c r="BH53" s="274"/>
      <c r="BI53" s="274"/>
      <c r="BJ53" s="274"/>
      <c r="BK53" s="274"/>
      <c r="BL53" s="274"/>
      <c r="BM53" s="274"/>
      <c r="BN53" s="274"/>
      <c r="BO53" s="274"/>
      <c r="BP53" s="274"/>
      <c r="BQ53" s="274"/>
      <c r="BR53" s="274"/>
      <c r="BS53" s="274"/>
      <c r="BT53" s="274"/>
      <c r="BU53" s="274"/>
      <c r="BV53" s="274"/>
      <c r="BW53" s="274"/>
      <c r="BX53" s="274"/>
      <c r="BY53" s="274"/>
      <c r="BZ53" s="274"/>
      <c r="CA53" s="274"/>
      <c r="CB53" s="274"/>
      <c r="CC53" s="274"/>
      <c r="CD53" s="274"/>
      <c r="CE53" s="274"/>
      <c r="CF53" s="274"/>
      <c r="CG53" s="274"/>
      <c r="CH53" s="274"/>
      <c r="CI53" s="274"/>
      <c r="CJ53" s="274"/>
      <c r="CK53" s="274"/>
      <c r="CL53" s="274"/>
      <c r="CM53" s="274"/>
      <c r="CN53" s="274"/>
      <c r="CO53" s="274"/>
      <c r="CP53" s="274"/>
      <c r="CQ53" s="274"/>
      <c r="CR53" s="274"/>
      <c r="CS53" s="274"/>
      <c r="CT53" s="730">
        <f>CT52/16</f>
        <v>0</v>
      </c>
      <c r="CU53" s="730"/>
      <c r="CV53" s="730"/>
      <c r="CW53" s="731" t="s">
        <v>133</v>
      </c>
      <c r="CX53" s="731"/>
      <c r="CY53" s="726"/>
      <c r="CZ53" s="726"/>
      <c r="DA53" s="726"/>
      <c r="DB53" s="725"/>
    </row>
    <row r="54" spans="1:106">
      <c r="A54" s="703" t="s">
        <v>832</v>
      </c>
      <c r="B54" s="704"/>
      <c r="C54" s="704"/>
      <c r="D54" s="704"/>
      <c r="E54" s="705"/>
      <c r="F54" s="705"/>
      <c r="G54" s="705"/>
      <c r="H54" s="705"/>
      <c r="I54" s="705"/>
      <c r="J54" s="705"/>
      <c r="K54" s="705"/>
      <c r="L54" s="705"/>
      <c r="M54" s="705"/>
      <c r="N54" s="705"/>
      <c r="O54" s="705"/>
      <c r="P54" s="705"/>
      <c r="Q54" s="705"/>
      <c r="R54" s="705"/>
      <c r="S54" s="705"/>
      <c r="T54" s="705"/>
      <c r="U54" s="705"/>
      <c r="V54" s="705"/>
      <c r="W54" s="705"/>
      <c r="X54" s="705"/>
      <c r="Y54" s="705"/>
      <c r="Z54" s="705"/>
      <c r="AA54" s="705"/>
      <c r="AB54" s="705"/>
      <c r="AC54" s="705"/>
      <c r="AD54" s="705"/>
      <c r="AE54" s="705"/>
      <c r="AF54" s="705"/>
      <c r="AG54" s="705"/>
      <c r="AH54" s="705"/>
      <c r="AI54" s="705"/>
      <c r="AJ54" s="705"/>
      <c r="AK54" s="705"/>
      <c r="AL54" s="705"/>
      <c r="AM54" s="705"/>
      <c r="AN54" s="705"/>
      <c r="AO54" s="705"/>
      <c r="AP54" s="705"/>
      <c r="AQ54" s="705"/>
      <c r="AR54" s="705"/>
      <c r="AS54" s="705"/>
      <c r="AT54" s="705"/>
      <c r="AU54" s="705"/>
      <c r="AV54" s="705"/>
      <c r="AW54" s="705"/>
      <c r="AX54" s="705"/>
      <c r="AY54" s="705"/>
      <c r="AZ54" s="705"/>
      <c r="BA54" s="705"/>
      <c r="BB54" s="705"/>
      <c r="BC54" s="705"/>
      <c r="BD54" s="705"/>
      <c r="BE54" s="705"/>
      <c r="BF54" s="705"/>
      <c r="BG54" s="705"/>
      <c r="BH54" s="705"/>
      <c r="BI54" s="705"/>
      <c r="BJ54" s="705"/>
      <c r="BK54" s="705"/>
      <c r="BL54" s="705"/>
      <c r="BM54" s="705"/>
      <c r="BN54" s="705"/>
      <c r="BO54" s="705"/>
      <c r="BP54" s="705"/>
      <c r="BQ54" s="705"/>
      <c r="BR54" s="705"/>
      <c r="BS54" s="705"/>
      <c r="BT54" s="705"/>
      <c r="BU54" s="705"/>
      <c r="BV54" s="705"/>
      <c r="BW54" s="705"/>
      <c r="BX54" s="705"/>
      <c r="BY54" s="705"/>
      <c r="BZ54" s="705"/>
      <c r="CA54" s="705"/>
      <c r="CB54" s="705"/>
      <c r="CC54" s="705"/>
      <c r="CD54" s="705"/>
      <c r="CE54" s="705"/>
      <c r="CF54" s="705"/>
      <c r="CG54" s="705"/>
      <c r="CH54" s="705"/>
      <c r="CI54" s="705"/>
      <c r="CJ54" s="705"/>
      <c r="CK54" s="705"/>
      <c r="CL54" s="705"/>
      <c r="CM54" s="705"/>
      <c r="CN54" s="705"/>
      <c r="CO54" s="705"/>
      <c r="CP54" s="705"/>
      <c r="CQ54" s="705"/>
      <c r="CR54" s="705"/>
      <c r="CS54" s="705"/>
      <c r="CT54" s="705"/>
      <c r="CU54" s="705"/>
      <c r="CV54" s="705"/>
      <c r="CW54" s="705"/>
      <c r="CX54" s="705"/>
      <c r="CY54" s="705"/>
      <c r="CZ54" s="705"/>
      <c r="DA54" s="705"/>
      <c r="DB54" s="706"/>
    </row>
    <row r="55" spans="1:106">
      <c r="A55" s="707" t="s">
        <v>833</v>
      </c>
      <c r="B55" s="708"/>
      <c r="C55" s="708"/>
      <c r="D55" s="708"/>
      <c r="E55" s="708"/>
      <c r="F55" s="708"/>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708"/>
      <c r="AF55" s="708"/>
      <c r="AG55" s="708"/>
      <c r="AH55" s="708"/>
      <c r="AI55" s="708"/>
      <c r="AJ55" s="708"/>
      <c r="AK55" s="708"/>
      <c r="AL55" s="708"/>
      <c r="AM55" s="708"/>
      <c r="AN55" s="708"/>
      <c r="AO55" s="708"/>
      <c r="AP55" s="708"/>
      <c r="AQ55" s="708"/>
      <c r="AR55" s="708"/>
      <c r="AS55" s="708"/>
      <c r="AT55" s="708"/>
      <c r="AU55" s="708"/>
      <c r="AV55" s="708"/>
      <c r="AW55" s="708"/>
      <c r="AX55" s="708"/>
      <c r="AY55" s="708"/>
      <c r="AZ55" s="708"/>
      <c r="BA55" s="708"/>
      <c r="BB55" s="708"/>
      <c r="BC55" s="708"/>
      <c r="BD55" s="708"/>
      <c r="BE55" s="708"/>
      <c r="BF55" s="708"/>
      <c r="BG55" s="708"/>
      <c r="BH55" s="708"/>
      <c r="BI55" s="708"/>
      <c r="BJ55" s="708"/>
      <c r="BK55" s="708"/>
      <c r="BL55" s="708"/>
      <c r="BM55" s="708"/>
      <c r="BN55" s="708"/>
      <c r="BO55" s="708"/>
      <c r="BP55" s="708"/>
      <c r="BQ55" s="708"/>
      <c r="BR55" s="708"/>
      <c r="BS55" s="708"/>
      <c r="BT55" s="708"/>
      <c r="BU55" s="708"/>
      <c r="BV55" s="708"/>
      <c r="BW55" s="708"/>
      <c r="BX55" s="708"/>
      <c r="BY55" s="708"/>
      <c r="BZ55" s="708"/>
      <c r="CA55" s="708"/>
      <c r="CB55" s="708"/>
      <c r="CC55" s="708"/>
      <c r="CD55" s="708"/>
      <c r="CE55" s="708"/>
      <c r="CF55" s="708"/>
      <c r="CG55" s="708"/>
      <c r="CH55" s="708"/>
      <c r="CI55" s="708"/>
      <c r="CJ55" s="708"/>
      <c r="CK55" s="708"/>
      <c r="CL55" s="708"/>
      <c r="CM55" s="708"/>
      <c r="CN55" s="708"/>
      <c r="CO55" s="708"/>
      <c r="CP55" s="708"/>
      <c r="CQ55" s="708"/>
      <c r="CR55" s="708"/>
      <c r="CS55" s="708"/>
      <c r="CT55" s="708"/>
      <c r="CU55" s="708"/>
      <c r="CV55" s="708"/>
      <c r="CW55" s="708"/>
      <c r="CX55" s="708"/>
      <c r="CY55" s="708"/>
      <c r="CZ55" s="708"/>
      <c r="DA55" s="708"/>
      <c r="DB55" s="709"/>
    </row>
    <row r="56" spans="1:106">
      <c r="A56" s="710"/>
      <c r="B56" s="711"/>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711"/>
      <c r="AB56" s="711"/>
      <c r="AC56" s="711"/>
      <c r="AD56" s="711"/>
      <c r="AE56" s="711"/>
      <c r="AF56" s="711"/>
      <c r="AG56" s="711"/>
      <c r="AH56" s="711"/>
      <c r="AI56" s="711"/>
      <c r="AJ56" s="711"/>
      <c r="AK56" s="711"/>
      <c r="AL56" s="711"/>
      <c r="AM56" s="711"/>
      <c r="AN56" s="711"/>
      <c r="AO56" s="711"/>
      <c r="AP56" s="711"/>
      <c r="AQ56" s="711"/>
      <c r="AR56" s="711"/>
      <c r="AS56" s="711"/>
      <c r="AT56" s="711"/>
      <c r="AU56" s="711"/>
      <c r="AV56" s="711"/>
      <c r="AW56" s="711"/>
      <c r="AX56" s="711"/>
      <c r="AY56" s="711"/>
      <c r="AZ56" s="711"/>
      <c r="BA56" s="711"/>
      <c r="BB56" s="711"/>
      <c r="BC56" s="711"/>
      <c r="BD56" s="711"/>
      <c r="BE56" s="711"/>
      <c r="BF56" s="711"/>
      <c r="BG56" s="711"/>
      <c r="BH56" s="711"/>
      <c r="BI56" s="711"/>
      <c r="BJ56" s="711"/>
      <c r="BK56" s="711"/>
      <c r="BL56" s="711"/>
      <c r="BM56" s="711"/>
      <c r="BN56" s="711"/>
      <c r="BO56" s="711"/>
      <c r="BP56" s="711"/>
      <c r="BQ56" s="711"/>
      <c r="BR56" s="711"/>
      <c r="BS56" s="711"/>
      <c r="BT56" s="711"/>
      <c r="BU56" s="711"/>
      <c r="BV56" s="711"/>
      <c r="BW56" s="711"/>
      <c r="BX56" s="711"/>
      <c r="BY56" s="711"/>
      <c r="BZ56" s="711"/>
      <c r="CA56" s="711"/>
      <c r="CB56" s="711"/>
      <c r="CC56" s="711"/>
      <c r="CD56" s="711"/>
      <c r="CE56" s="711"/>
      <c r="CF56" s="711"/>
      <c r="CG56" s="711"/>
      <c r="CH56" s="711"/>
      <c r="CI56" s="711"/>
      <c r="CJ56" s="711"/>
      <c r="CK56" s="711"/>
      <c r="CL56" s="711"/>
      <c r="CM56" s="711"/>
      <c r="CN56" s="711"/>
      <c r="CO56" s="711"/>
      <c r="CP56" s="711"/>
      <c r="CQ56" s="711"/>
      <c r="CR56" s="711"/>
      <c r="CS56" s="711"/>
      <c r="CT56" s="711"/>
      <c r="CU56" s="711"/>
      <c r="CV56" s="711"/>
      <c r="CW56" s="711"/>
      <c r="CX56" s="711"/>
      <c r="CY56" s="711"/>
      <c r="CZ56" s="711"/>
      <c r="DA56" s="711"/>
      <c r="DB56" s="712"/>
    </row>
    <row r="57" spans="1:106">
      <c r="A57" s="710"/>
      <c r="B57" s="711"/>
      <c r="C57" s="711"/>
      <c r="D57" s="711"/>
      <c r="E57" s="711"/>
      <c r="F57" s="711"/>
      <c r="G57" s="711"/>
      <c r="H57" s="711"/>
      <c r="I57" s="711"/>
      <c r="J57" s="711"/>
      <c r="K57" s="711"/>
      <c r="L57" s="711"/>
      <c r="M57" s="711"/>
      <c r="N57" s="711"/>
      <c r="O57" s="711"/>
      <c r="P57" s="711"/>
      <c r="Q57" s="711"/>
      <c r="R57" s="711"/>
      <c r="S57" s="711"/>
      <c r="T57" s="711"/>
      <c r="U57" s="711"/>
      <c r="V57" s="711"/>
      <c r="W57" s="711"/>
      <c r="X57" s="711"/>
      <c r="Y57" s="711"/>
      <c r="Z57" s="711"/>
      <c r="AA57" s="711"/>
      <c r="AB57" s="711"/>
      <c r="AC57" s="711"/>
      <c r="AD57" s="711"/>
      <c r="AE57" s="711"/>
      <c r="AF57" s="711"/>
      <c r="AG57" s="711"/>
      <c r="AH57" s="711"/>
      <c r="AI57" s="711"/>
      <c r="AJ57" s="711"/>
      <c r="AK57" s="711"/>
      <c r="AL57" s="711"/>
      <c r="AM57" s="711"/>
      <c r="AN57" s="711"/>
      <c r="AO57" s="711"/>
      <c r="AP57" s="711"/>
      <c r="AQ57" s="711"/>
      <c r="AR57" s="711"/>
      <c r="AS57" s="711"/>
      <c r="AT57" s="711"/>
      <c r="AU57" s="711"/>
      <c r="AV57" s="711"/>
      <c r="AW57" s="711"/>
      <c r="AX57" s="711"/>
      <c r="AY57" s="711"/>
      <c r="AZ57" s="711"/>
      <c r="BA57" s="711"/>
      <c r="BB57" s="711"/>
      <c r="BC57" s="711"/>
      <c r="BD57" s="711"/>
      <c r="BE57" s="711"/>
      <c r="BF57" s="711"/>
      <c r="BG57" s="711"/>
      <c r="BH57" s="711"/>
      <c r="BI57" s="711"/>
      <c r="BJ57" s="711"/>
      <c r="BK57" s="711"/>
      <c r="BL57" s="711"/>
      <c r="BM57" s="711"/>
      <c r="BN57" s="711"/>
      <c r="BO57" s="711"/>
      <c r="BP57" s="711"/>
      <c r="BQ57" s="711"/>
      <c r="BR57" s="711"/>
      <c r="BS57" s="711"/>
      <c r="BT57" s="711"/>
      <c r="BU57" s="711"/>
      <c r="BV57" s="711"/>
      <c r="BW57" s="711"/>
      <c r="BX57" s="711"/>
      <c r="BY57" s="711"/>
      <c r="BZ57" s="711"/>
      <c r="CA57" s="711"/>
      <c r="CB57" s="711"/>
      <c r="CC57" s="711"/>
      <c r="CD57" s="711"/>
      <c r="CE57" s="711"/>
      <c r="CF57" s="711"/>
      <c r="CG57" s="711"/>
      <c r="CH57" s="711"/>
      <c r="CI57" s="711"/>
      <c r="CJ57" s="711"/>
      <c r="CK57" s="711"/>
      <c r="CL57" s="711"/>
      <c r="CM57" s="711"/>
      <c r="CN57" s="711"/>
      <c r="CO57" s="711"/>
      <c r="CP57" s="711"/>
      <c r="CQ57" s="711"/>
      <c r="CR57" s="711"/>
      <c r="CS57" s="711"/>
      <c r="CT57" s="711"/>
      <c r="CU57" s="711"/>
      <c r="CV57" s="711"/>
      <c r="CW57" s="711"/>
      <c r="CX57" s="711"/>
      <c r="CY57" s="711"/>
      <c r="CZ57" s="711"/>
      <c r="DA57" s="711"/>
      <c r="DB57" s="712"/>
    </row>
    <row r="58" spans="1:106" ht="16.2" thickBot="1">
      <c r="A58" s="713" t="s">
        <v>834</v>
      </c>
      <c r="B58" s="714"/>
      <c r="C58" s="714"/>
      <c r="D58" s="714"/>
      <c r="E58" s="715" t="s">
        <v>835</v>
      </c>
      <c r="F58" s="715"/>
      <c r="G58" s="715"/>
      <c r="H58" s="715"/>
      <c r="I58" s="715"/>
      <c r="J58" s="715"/>
      <c r="K58" s="715"/>
      <c r="L58" s="715"/>
      <c r="M58" s="715"/>
      <c r="N58" s="715"/>
      <c r="O58" s="715"/>
      <c r="P58" s="715"/>
      <c r="Q58" s="715"/>
      <c r="R58" s="715"/>
      <c r="S58" s="715"/>
      <c r="T58" s="715"/>
      <c r="U58" s="715"/>
      <c r="V58" s="715"/>
      <c r="W58" s="715"/>
      <c r="X58" s="715"/>
      <c r="Y58" s="715"/>
      <c r="Z58" s="715"/>
      <c r="AA58" s="715"/>
      <c r="AB58" s="715"/>
      <c r="AC58" s="715"/>
      <c r="AD58" s="715"/>
      <c r="AE58" s="715"/>
      <c r="AF58" s="715"/>
      <c r="AG58" s="715"/>
      <c r="AH58" s="715"/>
      <c r="AI58" s="715"/>
      <c r="AJ58" s="715"/>
      <c r="AK58" s="715"/>
      <c r="AL58" s="715"/>
      <c r="AM58" s="715"/>
      <c r="AN58" s="715"/>
      <c r="AO58" s="715"/>
      <c r="AP58" s="715"/>
      <c r="AQ58" s="715"/>
      <c r="AR58" s="715"/>
      <c r="AS58" s="715"/>
      <c r="AT58" s="715"/>
      <c r="AU58" s="715"/>
      <c r="AV58" s="715"/>
      <c r="AW58" s="715"/>
      <c r="AX58" s="715"/>
      <c r="AY58" s="715"/>
      <c r="AZ58" s="715"/>
      <c r="BA58" s="715"/>
      <c r="BB58" s="715"/>
      <c r="BC58" s="715"/>
      <c r="BD58" s="715"/>
      <c r="BE58" s="715"/>
      <c r="BF58" s="715"/>
      <c r="BG58" s="715"/>
      <c r="BH58" s="715"/>
      <c r="BI58" s="715"/>
      <c r="BJ58" s="715"/>
      <c r="BK58" s="715"/>
      <c r="BL58" s="715"/>
      <c r="BM58" s="715"/>
      <c r="BN58" s="715"/>
      <c r="BO58" s="715"/>
      <c r="BP58" s="715"/>
      <c r="BQ58" s="715"/>
      <c r="BR58" s="715"/>
      <c r="BS58" s="715"/>
      <c r="BT58" s="715"/>
      <c r="BU58" s="715"/>
      <c r="BV58" s="715"/>
      <c r="BW58" s="715"/>
      <c r="BX58" s="715"/>
      <c r="BY58" s="715"/>
      <c r="BZ58" s="715"/>
      <c r="CA58" s="715"/>
      <c r="CB58" s="715"/>
      <c r="CC58" s="715"/>
      <c r="CD58" s="715"/>
      <c r="CE58" s="715"/>
      <c r="CF58" s="715"/>
      <c r="CG58" s="715"/>
      <c r="CH58" s="715"/>
      <c r="CI58" s="715"/>
      <c r="CJ58" s="715"/>
      <c r="CK58" s="715"/>
      <c r="CL58" s="715"/>
      <c r="CM58" s="715"/>
      <c r="CN58" s="715"/>
      <c r="CO58" s="715"/>
      <c r="CP58" s="715"/>
      <c r="CQ58" s="715"/>
      <c r="CR58" s="715"/>
      <c r="CS58" s="715"/>
      <c r="CT58" s="715"/>
      <c r="CU58" s="715"/>
      <c r="CV58" s="715"/>
      <c r="CW58" s="715"/>
      <c r="CX58" s="715"/>
      <c r="CY58" s="715"/>
      <c r="CZ58" s="715"/>
      <c r="DA58" s="715"/>
      <c r="DB58" s="716"/>
    </row>
    <row r="59" spans="1:106">
      <c r="A59" s="717" t="s">
        <v>836</v>
      </c>
      <c r="B59" s="717"/>
      <c r="C59" s="717"/>
      <c r="D59" s="717"/>
      <c r="E59" s="717"/>
      <c r="F59" s="717"/>
      <c r="G59" s="717"/>
      <c r="H59" s="717"/>
      <c r="I59" s="717"/>
      <c r="J59" s="717"/>
      <c r="K59" s="717"/>
      <c r="L59" s="717"/>
      <c r="M59" s="717"/>
      <c r="N59" s="717"/>
      <c r="O59" s="717"/>
      <c r="P59" s="717"/>
      <c r="Q59" s="717"/>
      <c r="R59" s="717"/>
      <c r="S59" s="717"/>
      <c r="T59" s="717"/>
      <c r="U59" s="717"/>
      <c r="V59" s="717"/>
      <c r="W59" s="717"/>
      <c r="X59" s="717"/>
      <c r="Y59" s="717"/>
      <c r="Z59" s="717"/>
      <c r="AA59" s="717"/>
      <c r="AB59" s="717"/>
      <c r="AC59" s="717"/>
      <c r="AD59" s="717"/>
      <c r="AE59" s="717"/>
      <c r="AF59" s="717"/>
      <c r="AG59" s="717"/>
      <c r="AH59" s="717"/>
      <c r="AI59" s="717"/>
      <c r="AJ59" s="717"/>
      <c r="AK59" s="717"/>
      <c r="AL59" s="717"/>
      <c r="AM59" s="717"/>
      <c r="AN59" s="717"/>
      <c r="AO59" s="717"/>
      <c r="AP59" s="717"/>
      <c r="AQ59" s="717"/>
      <c r="AR59" s="717"/>
      <c r="AS59" s="717"/>
      <c r="AT59" s="717"/>
      <c r="AU59" s="717"/>
      <c r="AV59" s="717"/>
      <c r="AW59" s="717"/>
      <c r="AX59" s="717"/>
      <c r="AY59" s="717"/>
      <c r="AZ59" s="717"/>
      <c r="BA59" s="717"/>
      <c r="BB59" s="717"/>
      <c r="BC59" s="717"/>
      <c r="BD59" s="717"/>
      <c r="BE59" s="717"/>
      <c r="BF59" s="717"/>
      <c r="BG59" s="717"/>
      <c r="BH59" s="717"/>
      <c r="BI59" s="717"/>
      <c r="BJ59" s="717"/>
      <c r="BK59" s="717"/>
      <c r="BL59" s="717"/>
      <c r="BM59" s="717"/>
      <c r="BN59" s="717"/>
      <c r="BO59" s="717"/>
      <c r="BP59" s="717"/>
      <c r="BQ59" s="717"/>
      <c r="BR59" s="717"/>
      <c r="BS59" s="717"/>
      <c r="BT59" s="717"/>
      <c r="BU59" s="717"/>
      <c r="BV59" s="717"/>
      <c r="BW59" s="717"/>
      <c r="BX59" s="717"/>
      <c r="BY59" s="717"/>
      <c r="BZ59" s="717"/>
      <c r="CA59" s="717"/>
      <c r="CB59" s="717"/>
      <c r="CC59" s="717"/>
      <c r="CD59" s="717"/>
      <c r="CE59" s="717"/>
      <c r="CF59" s="717"/>
      <c r="CG59" s="717"/>
      <c r="CH59" s="717"/>
      <c r="CI59" s="717"/>
      <c r="CJ59" s="717"/>
      <c r="CK59" s="717"/>
      <c r="CL59" s="717"/>
      <c r="CM59" s="717"/>
      <c r="CN59" s="717"/>
      <c r="CO59" s="717"/>
      <c r="CP59" s="717"/>
      <c r="CQ59" s="717"/>
      <c r="CR59" s="717"/>
      <c r="CS59" s="717"/>
      <c r="CT59" s="717"/>
      <c r="CU59" s="717"/>
      <c r="CV59" s="717"/>
      <c r="CW59" s="717"/>
      <c r="CX59" s="717"/>
      <c r="CY59" s="717"/>
      <c r="CZ59" s="717"/>
      <c r="DA59" s="717"/>
      <c r="DB59" s="717"/>
    </row>
    <row r="60" spans="1:106">
      <c r="A60" s="694" t="s">
        <v>837</v>
      </c>
      <c r="B60" s="694"/>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c r="AD60" s="694"/>
      <c r="AE60" s="694"/>
      <c r="AF60" s="694"/>
      <c r="AG60" s="718"/>
      <c r="AH60" s="719"/>
      <c r="AI60" s="719"/>
      <c r="AJ60" s="719"/>
      <c r="AK60" s="719"/>
      <c r="AL60" s="719"/>
      <c r="AM60" s="719"/>
      <c r="AN60" s="719"/>
      <c r="AO60" s="719"/>
      <c r="AP60" s="719"/>
      <c r="AQ60" s="719"/>
      <c r="AR60" s="324"/>
      <c r="AS60" s="720" t="s">
        <v>862</v>
      </c>
      <c r="AT60" s="720"/>
      <c r="AU60" s="720"/>
      <c r="AV60" s="720"/>
      <c r="AW60" s="720"/>
      <c r="AX60" s="720"/>
      <c r="AY60" s="720"/>
      <c r="AZ60" s="720"/>
      <c r="BA60" s="720"/>
      <c r="BB60" s="720"/>
      <c r="BC60" s="720"/>
      <c r="BD60" s="720"/>
      <c r="BE60" s="720"/>
      <c r="BF60" s="720"/>
      <c r="BG60" s="720"/>
      <c r="BH60" s="720"/>
      <c r="BI60" s="720"/>
      <c r="BJ60" s="720"/>
      <c r="BK60" s="720"/>
      <c r="BL60" s="720"/>
      <c r="BM60" s="720"/>
      <c r="BN60" s="720"/>
      <c r="BO60" s="720"/>
      <c r="BP60" s="720"/>
      <c r="BQ60" s="720"/>
      <c r="BR60" s="720"/>
      <c r="BS60" s="720"/>
      <c r="BT60" s="720"/>
      <c r="BU60" s="720"/>
      <c r="BV60" s="720"/>
      <c r="BW60" s="720"/>
      <c r="BX60" s="720"/>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row>
    <row r="61" spans="1:106">
      <c r="A61" s="694" t="s">
        <v>838</v>
      </c>
      <c r="B61" s="694"/>
      <c r="C61" s="694"/>
      <c r="D61" s="694"/>
      <c r="E61" s="694"/>
      <c r="F61" s="694"/>
      <c r="G61" s="694"/>
      <c r="H61" s="694"/>
      <c r="I61" s="694"/>
      <c r="J61" s="694"/>
      <c r="K61" s="694"/>
      <c r="L61" s="694"/>
      <c r="M61" s="694"/>
      <c r="N61" s="694"/>
      <c r="O61" s="694"/>
      <c r="P61" s="694"/>
      <c r="Q61" s="694"/>
      <c r="R61" s="694"/>
      <c r="S61" s="694"/>
      <c r="T61" s="694"/>
      <c r="U61" s="694"/>
      <c r="V61" s="694"/>
      <c r="W61" s="694"/>
      <c r="X61" s="694"/>
      <c r="Y61" s="694"/>
      <c r="Z61" s="694"/>
      <c r="AA61" s="694"/>
      <c r="AB61" s="694"/>
      <c r="AC61" s="694"/>
      <c r="AD61" s="694"/>
      <c r="AE61" s="694"/>
      <c r="AF61" s="694"/>
      <c r="AG61" s="694"/>
      <c r="AH61" s="694"/>
      <c r="AI61" s="694"/>
      <c r="AJ61" s="694"/>
      <c r="AK61" s="694"/>
      <c r="AL61" s="694"/>
      <c r="AM61" s="694"/>
      <c r="AN61" s="694"/>
      <c r="AO61" s="694"/>
      <c r="AP61" s="694"/>
      <c r="AQ61" s="694"/>
      <c r="AR61" s="694"/>
      <c r="AS61" s="694"/>
      <c r="AT61" s="694"/>
      <c r="AU61" s="694"/>
      <c r="AV61" s="694"/>
      <c r="AW61" s="694"/>
      <c r="AX61" s="694"/>
      <c r="AY61" s="694"/>
      <c r="AZ61" s="694"/>
      <c r="BA61" s="694"/>
      <c r="BB61" s="694"/>
      <c r="BC61" s="694"/>
      <c r="BD61" s="694"/>
      <c r="BE61" s="694"/>
      <c r="BF61" s="694"/>
      <c r="BG61" s="694"/>
      <c r="BH61" s="694"/>
      <c r="BI61" s="694"/>
      <c r="BJ61" s="694"/>
      <c r="BK61" s="694"/>
      <c r="BL61" s="694"/>
      <c r="BM61" s="694"/>
      <c r="BN61" s="694"/>
      <c r="BO61" s="694"/>
      <c r="BP61" s="694"/>
      <c r="BQ61" s="694"/>
      <c r="BR61" s="694"/>
      <c r="BS61" s="694"/>
      <c r="BT61" s="694"/>
      <c r="BU61" s="694"/>
      <c r="BV61" s="694"/>
      <c r="BW61" s="694"/>
      <c r="BX61" s="694"/>
      <c r="BY61" s="694"/>
      <c r="BZ61" s="694"/>
      <c r="CA61" s="694"/>
      <c r="CB61" s="694"/>
      <c r="CC61" s="694"/>
      <c r="CD61" s="694"/>
      <c r="CE61" s="694"/>
      <c r="CF61" s="694"/>
      <c r="CG61" s="694"/>
      <c r="CH61" s="694"/>
      <c r="CI61" s="694"/>
      <c r="CJ61" s="694"/>
      <c r="CK61" s="694"/>
      <c r="CL61" s="694"/>
      <c r="CM61" s="694"/>
      <c r="CN61" s="694"/>
      <c r="CO61" s="694"/>
      <c r="CP61" s="694"/>
      <c r="CQ61" s="694"/>
      <c r="CR61" s="694"/>
      <c r="CS61" s="694"/>
      <c r="CT61" s="694"/>
      <c r="CU61" s="694"/>
      <c r="CV61" s="694"/>
      <c r="CW61" s="694"/>
      <c r="CX61" s="694"/>
      <c r="CY61" s="694"/>
      <c r="CZ61" s="694"/>
      <c r="DA61" s="694"/>
      <c r="DB61" s="694"/>
    </row>
    <row r="62" spans="1:106">
      <c r="A62" s="695" t="s">
        <v>839</v>
      </c>
      <c r="B62" s="695"/>
      <c r="C62" s="695"/>
      <c r="D62" s="695"/>
      <c r="E62" s="695"/>
      <c r="F62" s="695"/>
      <c r="G62" s="695"/>
      <c r="H62" s="695"/>
      <c r="I62" s="695"/>
      <c r="J62" s="695"/>
      <c r="K62" s="695"/>
      <c r="L62" s="695"/>
      <c r="M62" s="695"/>
      <c r="N62" s="695"/>
      <c r="O62" s="695"/>
      <c r="P62" s="695"/>
      <c r="Q62" s="695"/>
      <c r="R62" s="695"/>
      <c r="S62" s="695"/>
      <c r="T62" s="695"/>
      <c r="U62" s="695"/>
      <c r="V62" s="695"/>
      <c r="W62" s="695"/>
      <c r="X62" s="695"/>
      <c r="Y62" s="695"/>
      <c r="Z62" s="695"/>
      <c r="AA62" s="695"/>
      <c r="AB62" s="695"/>
      <c r="AC62" s="695"/>
      <c r="AD62" s="695"/>
      <c r="AE62" s="695"/>
      <c r="AF62" s="695"/>
      <c r="AG62" s="695"/>
      <c r="AH62" s="695"/>
      <c r="AI62" s="695"/>
      <c r="AJ62" s="695"/>
      <c r="AK62" s="695"/>
      <c r="AL62" s="695"/>
      <c r="AM62" s="695"/>
      <c r="AN62" s="695"/>
      <c r="AO62" s="695"/>
      <c r="AP62" s="695"/>
      <c r="AQ62" s="695"/>
      <c r="AR62" s="695"/>
      <c r="AS62" s="695"/>
      <c r="AT62" s="695"/>
      <c r="AU62" s="695"/>
      <c r="AV62" s="695"/>
      <c r="AW62" s="695"/>
      <c r="AX62" s="695"/>
      <c r="AY62" s="695"/>
      <c r="AZ62" s="695"/>
      <c r="BA62" s="695"/>
      <c r="BB62" s="695"/>
      <c r="BC62" s="695"/>
      <c r="BD62" s="695"/>
      <c r="BE62" s="695"/>
      <c r="BF62" s="695"/>
      <c r="BG62" s="695"/>
      <c r="BH62" s="695"/>
      <c r="BI62" s="695"/>
      <c r="BJ62" s="695"/>
      <c r="BK62" s="695"/>
      <c r="BL62" s="695"/>
      <c r="BM62" s="695"/>
      <c r="BN62" s="695"/>
      <c r="BO62" s="695"/>
      <c r="BP62" s="695"/>
      <c r="BQ62" s="695"/>
      <c r="BR62" s="695"/>
      <c r="BS62" s="695"/>
      <c r="BT62" s="695"/>
      <c r="BU62" s="695"/>
      <c r="BV62" s="695"/>
      <c r="BW62" s="695"/>
      <c r="BX62" s="695"/>
      <c r="BY62" s="695"/>
      <c r="BZ62" s="695"/>
      <c r="CA62" s="695"/>
      <c r="CB62" s="695"/>
      <c r="CC62" s="695"/>
      <c r="CD62" s="695"/>
      <c r="CE62" s="695"/>
      <c r="CF62" s="695"/>
      <c r="CG62" s="695"/>
      <c r="CH62" s="695"/>
      <c r="CI62" s="695"/>
      <c r="CJ62" s="695"/>
      <c r="CK62" s="695"/>
      <c r="CL62" s="695"/>
      <c r="CM62" s="695"/>
      <c r="CN62" s="695"/>
      <c r="CO62" s="695"/>
      <c r="CP62" s="695"/>
      <c r="CQ62" s="695"/>
      <c r="CR62" s="695"/>
      <c r="CS62" s="695"/>
      <c r="CT62" s="695"/>
      <c r="CU62" s="695"/>
      <c r="CV62" s="695"/>
      <c r="CW62" s="695"/>
      <c r="CX62" s="695"/>
      <c r="CY62" s="695"/>
      <c r="CZ62" s="695"/>
      <c r="DA62" s="695"/>
      <c r="DB62" s="695"/>
    </row>
    <row r="63" spans="1:106">
      <c r="A63" s="694" t="s">
        <v>840</v>
      </c>
      <c r="B63" s="694"/>
      <c r="C63" s="694"/>
      <c r="D63" s="694"/>
      <c r="E63" s="694"/>
      <c r="F63" s="694"/>
      <c r="G63" s="694"/>
      <c r="H63" s="694"/>
      <c r="I63" s="694"/>
      <c r="J63" s="694"/>
      <c r="K63" s="694"/>
      <c r="L63" s="694"/>
      <c r="M63" s="694"/>
      <c r="N63" s="694"/>
      <c r="O63" s="694"/>
      <c r="P63" s="694"/>
      <c r="Q63" s="694"/>
      <c r="R63" s="694"/>
      <c r="S63" s="694"/>
      <c r="T63" s="694"/>
      <c r="U63" s="694"/>
      <c r="V63" s="694"/>
      <c r="W63" s="694"/>
      <c r="X63" s="694"/>
      <c r="Y63" s="694"/>
      <c r="Z63" s="694"/>
      <c r="AA63" s="694"/>
      <c r="AB63" s="694"/>
      <c r="AC63" s="694"/>
      <c r="AD63" s="694"/>
      <c r="AE63" s="694"/>
      <c r="AF63" s="694"/>
      <c r="AG63" s="694"/>
      <c r="AH63" s="327" t="s">
        <v>134</v>
      </c>
      <c r="AI63" s="328"/>
      <c r="AJ63" s="688" t="s">
        <v>845</v>
      </c>
      <c r="AK63" s="328"/>
      <c r="AL63" s="328"/>
      <c r="AM63" s="328"/>
      <c r="AR63" s="324"/>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row>
    <row r="64" spans="1:106">
      <c r="A64" s="695" t="s">
        <v>841</v>
      </c>
      <c r="B64" s="695"/>
      <c r="C64" s="687" t="s">
        <v>842</v>
      </c>
      <c r="D64" s="688"/>
      <c r="E64" s="688"/>
      <c r="F64" s="688"/>
      <c r="G64" s="688"/>
      <c r="H64" s="688"/>
      <c r="I64" s="688"/>
      <c r="J64" s="328"/>
      <c r="K64" s="328"/>
      <c r="L64" s="328"/>
      <c r="M64" s="328"/>
      <c r="N64" s="328"/>
      <c r="O64" s="328"/>
      <c r="P64" s="328"/>
      <c r="Q64" s="328"/>
      <c r="R64" s="328"/>
      <c r="S64" s="328"/>
      <c r="T64" s="328"/>
      <c r="U64" s="328"/>
      <c r="V64" s="328"/>
      <c r="W64" s="328"/>
      <c r="X64" s="328"/>
      <c r="Y64" s="328"/>
      <c r="Z64" s="328"/>
      <c r="AA64" s="328"/>
      <c r="AB64" s="328"/>
      <c r="AC64" s="328"/>
      <c r="AD64" s="328"/>
      <c r="AE64" s="328"/>
      <c r="AF64" s="328"/>
      <c r="AG64" s="328"/>
      <c r="AH64" s="328"/>
      <c r="AI64" s="328"/>
      <c r="AL64" s="696"/>
      <c r="AM64" s="696"/>
      <c r="AW64" s="325"/>
      <c r="AX64" s="325"/>
      <c r="AY64" s="329" t="s">
        <v>135</v>
      </c>
      <c r="AZ64" s="330">
        <v>0.1</v>
      </c>
      <c r="BD64" s="325"/>
      <c r="BE64" s="325"/>
      <c r="BF64" s="325"/>
      <c r="BG64" s="697" t="s">
        <v>136</v>
      </c>
      <c r="BH64" s="697"/>
      <c r="BI64" s="697"/>
      <c r="BJ64" s="697"/>
      <c r="BK64" s="697"/>
      <c r="BL64" s="697"/>
      <c r="BM64" s="697"/>
      <c r="BN64" s="697"/>
      <c r="BO64" s="697"/>
      <c r="BP64" s="330">
        <v>0.6</v>
      </c>
      <c r="BQ64" s="325"/>
      <c r="BR64" s="325"/>
      <c r="BS64" s="325"/>
      <c r="BT64" s="325"/>
      <c r="BU64" s="325"/>
      <c r="BV64" s="325"/>
      <c r="BW64" s="697" t="s">
        <v>137</v>
      </c>
      <c r="BX64" s="697"/>
      <c r="BY64" s="697"/>
      <c r="BZ64" s="697"/>
      <c r="CA64" s="697"/>
      <c r="CB64" s="697"/>
      <c r="CC64" s="697"/>
      <c r="CD64" s="697"/>
      <c r="CE64" s="697"/>
      <c r="CF64" s="330">
        <v>1</v>
      </c>
      <c r="CG64" s="325"/>
      <c r="CH64" s="325"/>
      <c r="CI64" s="325"/>
      <c r="CJ64" s="325"/>
      <c r="CK64" s="325"/>
      <c r="CL64" s="325"/>
      <c r="CM64" s="325"/>
      <c r="CN64" s="325"/>
      <c r="CO64" s="325"/>
      <c r="CP64" s="325"/>
      <c r="CQ64" s="325"/>
      <c r="CR64" s="325"/>
      <c r="CS64" s="325"/>
      <c r="CT64" s="325"/>
      <c r="CU64" s="325"/>
      <c r="CV64" s="325"/>
      <c r="CW64" s="325"/>
      <c r="CX64" s="325"/>
      <c r="CY64" s="325"/>
      <c r="CZ64" s="325"/>
      <c r="DA64" s="325"/>
      <c r="DB64" s="325"/>
    </row>
    <row r="65" spans="1:106">
      <c r="A65" s="688" t="s">
        <v>843</v>
      </c>
      <c r="B65" s="326"/>
      <c r="C65" s="325"/>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c r="CO65" s="325"/>
      <c r="CP65" s="325"/>
      <c r="CQ65" s="325"/>
      <c r="CR65" s="325"/>
      <c r="CS65" s="325"/>
      <c r="CT65" s="325"/>
      <c r="CU65" s="325"/>
      <c r="CV65" s="325"/>
      <c r="CW65" s="325"/>
      <c r="CX65" s="325"/>
      <c r="CY65" s="325"/>
      <c r="CZ65" s="325"/>
      <c r="DA65" s="325"/>
      <c r="DB65" s="325"/>
    </row>
    <row r="67" spans="1:106">
      <c r="A67" s="698" t="s">
        <v>844</v>
      </c>
      <c r="B67" s="698"/>
      <c r="C67" s="699"/>
      <c r="D67" s="699"/>
      <c r="E67" s="699"/>
      <c r="F67" s="699"/>
      <c r="G67" s="699"/>
      <c r="H67" s="699"/>
      <c r="I67" s="699"/>
      <c r="J67" s="699"/>
      <c r="K67" s="699"/>
      <c r="L67" s="699"/>
      <c r="M67" s="699"/>
      <c r="N67" s="699"/>
      <c r="O67" s="699"/>
      <c r="P67" s="699"/>
      <c r="Q67" s="699"/>
      <c r="R67" s="699"/>
      <c r="S67" s="699"/>
      <c r="T67" s="699"/>
      <c r="U67" s="699"/>
      <c r="X67" s="700" t="s">
        <v>145</v>
      </c>
      <c r="Y67" s="700"/>
      <c r="Z67" s="700"/>
      <c r="AA67" s="700"/>
      <c r="AB67" s="700"/>
      <c r="AC67" s="700"/>
      <c r="AD67" s="700"/>
      <c r="AE67" s="701">
        <v>43748</v>
      </c>
      <c r="AF67" s="701"/>
      <c r="AG67" s="701"/>
      <c r="AH67" s="701"/>
      <c r="AI67" s="701"/>
      <c r="AJ67" s="701"/>
      <c r="AK67" s="701"/>
      <c r="AL67" s="701"/>
      <c r="AM67" s="701"/>
      <c r="AN67" s="701"/>
      <c r="AW67" s="700" t="s">
        <v>846</v>
      </c>
      <c r="AX67" s="700"/>
      <c r="AY67" s="700"/>
      <c r="AZ67" s="700"/>
      <c r="BA67" s="700"/>
      <c r="BB67" s="700"/>
      <c r="BC67" s="700"/>
      <c r="BD67" s="700"/>
      <c r="BE67" s="700"/>
      <c r="BF67" s="700"/>
      <c r="BG67" s="702"/>
      <c r="BH67" s="702"/>
      <c r="BI67" s="702"/>
      <c r="BJ67" s="702"/>
      <c r="BK67" s="702"/>
      <c r="BL67" s="702"/>
      <c r="BM67" s="702"/>
      <c r="BN67" s="702"/>
      <c r="BO67" s="702"/>
      <c r="BP67" s="702"/>
      <c r="BQ67" s="702"/>
      <c r="BR67" s="702"/>
      <c r="BS67" s="702"/>
      <c r="BT67" s="702"/>
      <c r="BU67" s="702"/>
      <c r="BV67" s="702"/>
      <c r="BW67" s="702"/>
      <c r="BX67" s="702"/>
      <c r="BY67" s="702"/>
      <c r="CI67" s="700" t="s">
        <v>145</v>
      </c>
      <c r="CJ67" s="700"/>
      <c r="CK67" s="700"/>
      <c r="CL67" s="700"/>
      <c r="CM67" s="700"/>
      <c r="CN67" s="700"/>
      <c r="CO67" s="700"/>
      <c r="CP67" s="700"/>
      <c r="CQ67" s="700"/>
      <c r="CR67" s="700"/>
      <c r="CS67" s="702"/>
      <c r="CT67" s="702"/>
      <c r="CU67" s="702"/>
      <c r="CV67" s="702"/>
      <c r="CW67" s="702"/>
      <c r="CX67" s="702"/>
      <c r="CY67" s="702"/>
      <c r="CZ67" s="702"/>
      <c r="DA67" s="702"/>
      <c r="DB67" s="702"/>
    </row>
  </sheetData>
  <sheetProtection algorithmName="SHA-512" hashValue="IQQys+cre1Kj4cIw3HvOHFjCZCylhcUGBMES3pj9CHar5PksCxKBdU/DWcaLECgBsVtu3eMAKBU9RSMnKKaywg==" saltValue="gOIOUwBZjH5WlzRLNYl76g==" spinCount="100000" sheet="1" objects="1" scenarios="1"/>
  <mergeCells count="156">
    <mergeCell ref="A1:DB1"/>
    <mergeCell ref="A2:M2"/>
    <mergeCell ref="R2:AD2"/>
    <mergeCell ref="BM2:BW2"/>
    <mergeCell ref="BZ2:CL2"/>
    <mergeCell ref="AV4:BW4"/>
    <mergeCell ref="BZ4:CL4"/>
    <mergeCell ref="CQ4:CS4"/>
    <mergeCell ref="CW7:CZ7"/>
    <mergeCell ref="DA7:DB8"/>
    <mergeCell ref="A8:B8"/>
    <mergeCell ref="C8:F8"/>
    <mergeCell ref="M8:P8"/>
    <mergeCell ref="W8:Z8"/>
    <mergeCell ref="AG8:AJ8"/>
    <mergeCell ref="AQ8:AT8"/>
    <mergeCell ref="BA8:BD8"/>
    <mergeCell ref="BK8:BN8"/>
    <mergeCell ref="BU8:BX8"/>
    <mergeCell ref="CE8:CH8"/>
    <mergeCell ref="CO8:CQ8"/>
    <mergeCell ref="CR8:CT8"/>
    <mergeCell ref="CU8:CV8"/>
    <mergeCell ref="CW8:CX8"/>
    <mergeCell ref="CY8:CZ8"/>
    <mergeCell ref="A9:D10"/>
    <mergeCell ref="CT9:CV11"/>
    <mergeCell ref="CW9:CX11"/>
    <mergeCell ref="CY9:CZ11"/>
    <mergeCell ref="DA9:DA11"/>
    <mergeCell ref="DB9:DB11"/>
    <mergeCell ref="CQ10:CS10"/>
    <mergeCell ref="CQ11:CS11"/>
    <mergeCell ref="A12:A16"/>
    <mergeCell ref="B12:B13"/>
    <mergeCell ref="C12:D12"/>
    <mergeCell ref="CQ12:CS12"/>
    <mergeCell ref="CT12:CV17"/>
    <mergeCell ref="CW12:CX17"/>
    <mergeCell ref="CY12:CZ17"/>
    <mergeCell ref="DA12:DA17"/>
    <mergeCell ref="DB12:DB17"/>
    <mergeCell ref="C13:D13"/>
    <mergeCell ref="CQ13:CS13"/>
    <mergeCell ref="B14:B15"/>
    <mergeCell ref="C14:D14"/>
    <mergeCell ref="CQ14:CS14"/>
    <mergeCell ref="C15:D15"/>
    <mergeCell ref="CQ15:CS15"/>
    <mergeCell ref="B16:D16"/>
    <mergeCell ref="CQ16:CS16"/>
    <mergeCell ref="CQ17:CS17"/>
    <mergeCell ref="A18:A19"/>
    <mergeCell ref="B18:D18"/>
    <mergeCell ref="CT18:CV20"/>
    <mergeCell ref="CW18:CX20"/>
    <mergeCell ref="CY18:CZ20"/>
    <mergeCell ref="DA18:DA20"/>
    <mergeCell ref="DB18:DB20"/>
    <mergeCell ref="CQ19:CS19"/>
    <mergeCell ref="CQ20:CS20"/>
    <mergeCell ref="A21:D22"/>
    <mergeCell ref="CT21:CV23"/>
    <mergeCell ref="CW21:CX23"/>
    <mergeCell ref="CY21:CZ23"/>
    <mergeCell ref="DA21:DA23"/>
    <mergeCell ref="DB21:DB23"/>
    <mergeCell ref="CQ22:CS22"/>
    <mergeCell ref="CQ23:CS23"/>
    <mergeCell ref="A24:D25"/>
    <mergeCell ref="CT24:CV26"/>
    <mergeCell ref="CW24:CX26"/>
    <mergeCell ref="CY24:CZ26"/>
    <mergeCell ref="DA24:DA26"/>
    <mergeCell ref="DB24:DB26"/>
    <mergeCell ref="CQ25:CS25"/>
    <mergeCell ref="CQ26:CS26"/>
    <mergeCell ref="A27:D28"/>
    <mergeCell ref="CT27:CV29"/>
    <mergeCell ref="CW27:CX29"/>
    <mergeCell ref="CY27:CZ29"/>
    <mergeCell ref="DA27:DA29"/>
    <mergeCell ref="DB27:DB29"/>
    <mergeCell ref="CQ28:CS28"/>
    <mergeCell ref="A30:D31"/>
    <mergeCell ref="CT30:CV32"/>
    <mergeCell ref="CW30:CX32"/>
    <mergeCell ref="CY30:CZ32"/>
    <mergeCell ref="DA30:DA32"/>
    <mergeCell ref="DB30:DB32"/>
    <mergeCell ref="CQ31:CS31"/>
    <mergeCell ref="A33:D34"/>
    <mergeCell ref="CT33:CV35"/>
    <mergeCell ref="CW33:CX35"/>
    <mergeCell ref="CY33:CZ35"/>
    <mergeCell ref="DA33:DA35"/>
    <mergeCell ref="DB33:DB35"/>
    <mergeCell ref="CQ34:CS34"/>
    <mergeCell ref="CT36:CV38"/>
    <mergeCell ref="CW36:CX38"/>
    <mergeCell ref="CY36:CZ38"/>
    <mergeCell ref="DA36:DA38"/>
    <mergeCell ref="DB36:DB38"/>
    <mergeCell ref="CQ37:CS37"/>
    <mergeCell ref="A36:D37"/>
    <mergeCell ref="A39:A40"/>
    <mergeCell ref="B39:D40"/>
    <mergeCell ref="CT39:CV41"/>
    <mergeCell ref="CW39:CX41"/>
    <mergeCell ref="CY39:CZ41"/>
    <mergeCell ref="DA39:DA41"/>
    <mergeCell ref="DB39:DB41"/>
    <mergeCell ref="CQ40:CS40"/>
    <mergeCell ref="A42:D44"/>
    <mergeCell ref="CT42:CX44"/>
    <mergeCell ref="CY42:DB44"/>
    <mergeCell ref="CT45:CX47"/>
    <mergeCell ref="CY45:DB47"/>
    <mergeCell ref="CT48:CX48"/>
    <mergeCell ref="CY48:DB50"/>
    <mergeCell ref="CT49:CV49"/>
    <mergeCell ref="CW49:CX49"/>
    <mergeCell ref="CT50:CV50"/>
    <mergeCell ref="CW50:CX50"/>
    <mergeCell ref="CT51:CX51"/>
    <mergeCell ref="CY51:DB53"/>
    <mergeCell ref="CT52:CV52"/>
    <mergeCell ref="CW52:CX52"/>
    <mergeCell ref="CT53:CV53"/>
    <mergeCell ref="CW53:CX53"/>
    <mergeCell ref="A54:D54"/>
    <mergeCell ref="E54:DB54"/>
    <mergeCell ref="A55:DB55"/>
    <mergeCell ref="A56:DB56"/>
    <mergeCell ref="A57:DB57"/>
    <mergeCell ref="A58:D58"/>
    <mergeCell ref="E58:DB58"/>
    <mergeCell ref="A59:DB59"/>
    <mergeCell ref="A60:AG60"/>
    <mergeCell ref="AH60:AQ60"/>
    <mergeCell ref="AS60:BX60"/>
    <mergeCell ref="A61:DB61"/>
    <mergeCell ref="A62:DB62"/>
    <mergeCell ref="A63:AG63"/>
    <mergeCell ref="A64:B64"/>
    <mergeCell ref="AL64:AM64"/>
    <mergeCell ref="BG64:BO64"/>
    <mergeCell ref="BW64:CE64"/>
    <mergeCell ref="A67:B67"/>
    <mergeCell ref="C67:U67"/>
    <mergeCell ref="X67:AD67"/>
    <mergeCell ref="AE67:AN67"/>
    <mergeCell ref="AW67:BF67"/>
    <mergeCell ref="BG67:BY67"/>
    <mergeCell ref="CI67:CR67"/>
    <mergeCell ref="CS67:DB67"/>
  </mergeCells>
  <conditionalFormatting sqref="E10:CP10 E16:CP16 E19:CP19 E22:CP22 E25:CP25 E28:CP28 E31:CP31 E34:CP34 E37:CP37 CQ43:CS43 AZ64 BP64 CF64">
    <cfRule type="cellIs" dxfId="24" priority="19" operator="between">
      <formula>0.05</formula>
      <formula>0.5</formula>
    </cfRule>
    <cfRule type="cellIs" dxfId="23" priority="20" operator="between">
      <formula>0.5</formula>
      <formula>0.99</formula>
    </cfRule>
    <cfRule type="cellIs" dxfId="22" priority="21" operator="equal">
      <formula>1</formula>
    </cfRule>
  </conditionalFormatting>
  <conditionalFormatting sqref="E20:CP20 U11:V11 BG11:BH11 E17:CO17 E23:CP23 E26:CP26 E29:CP29 E32:CP32 E35:CP35 E38:CP38">
    <cfRule type="cellIs" dxfId="21" priority="16" operator="between">
      <formula>0.01</formula>
      <formula>0.499</formula>
    </cfRule>
  </conditionalFormatting>
  <conditionalFormatting sqref="E40:CP40">
    <cfRule type="cellIs" dxfId="20" priority="6" operator="between">
      <formula>0.05</formula>
      <formula>0.5</formula>
    </cfRule>
    <cfRule type="cellIs" dxfId="19" priority="7" operator="between">
      <formula>0.5</formula>
      <formula>0.99</formula>
    </cfRule>
    <cfRule type="cellIs" dxfId="18" priority="8" operator="equal">
      <formula>1</formula>
    </cfRule>
  </conditionalFormatting>
  <conditionalFormatting sqref="E41:CP41">
    <cfRule type="cellIs" dxfId="17" priority="3" operator="between">
      <formula>0.01</formula>
      <formula>0.499</formula>
    </cfRule>
    <cfRule type="cellIs" dxfId="16" priority="4" operator="between">
      <formula>0.5</formula>
      <formula>0.999</formula>
    </cfRule>
    <cfRule type="cellIs" dxfId="15" priority="5" operator="equal">
      <formula>1</formula>
    </cfRule>
  </conditionalFormatting>
  <conditionalFormatting sqref="E43:CP43">
    <cfRule type="cellIs" dxfId="14" priority="12" operator="between">
      <formula>1</formula>
      <formula>5</formula>
    </cfRule>
  </conditionalFormatting>
  <conditionalFormatting sqref="U11:V11 BG11:BH11 E17:CO17 E20:CP20 E23:CP23 E26:CP26 E29:CP29 E32:CP32 E35:CP35 E38:CP38">
    <cfRule type="cellIs" dxfId="13" priority="17" operator="between">
      <formula>0.5</formula>
      <formula>0.999</formula>
    </cfRule>
    <cfRule type="cellIs" dxfId="12" priority="18" operator="equal">
      <formula>1</formula>
    </cfRule>
  </conditionalFormatting>
  <conditionalFormatting sqref="CP17">
    <cfRule type="cellIs" dxfId="11" priority="13" operator="between">
      <formula>0.01</formula>
      <formula>0.199</formula>
    </cfRule>
    <cfRule type="cellIs" dxfId="10" priority="14" operator="between">
      <formula>0.2</formula>
      <formula>0.399</formula>
    </cfRule>
    <cfRule type="cellIs" dxfId="9" priority="15" operator="equal">
      <formula>0.4</formula>
    </cfRule>
  </conditionalFormatting>
  <conditionalFormatting sqref="CP20">
    <cfRule type="cellIs" dxfId="8" priority="9" operator="between">
      <formula>0.01</formula>
      <formula>0.199</formula>
    </cfRule>
    <cfRule type="cellIs" dxfId="7" priority="10" operator="between">
      <formula>0.2</formula>
      <formula>0.399</formula>
    </cfRule>
    <cfRule type="cellIs" dxfId="6" priority="11" operator="equal">
      <formula>0.4</formula>
    </cfRule>
  </conditionalFormatting>
  <conditionalFormatting sqref="DA9:DA41">
    <cfRule type="expression" dxfId="5" priority="2">
      <formula>$BZ$4-0=0</formula>
    </cfRule>
  </conditionalFormatting>
  <dataValidations count="19">
    <dataValidation allowBlank="1" showInputMessage="1" showErrorMessage="1" promptTitle="Previously reported progress" prompt="Enter the cumulative progress as shown in the purple column at the date of the previous report." sqref="CY9:CZ41 MU9:MV41 WQ9:WR41 AGM9:AGN41 AQI9:AQJ41 BAE9:BAF41 BKA9:BKB41 BTW9:BTX41 CDS9:CDT41 CNO9:CNP41 CXK9:CXL41 DHG9:DHH41 DRC9:DRD41 EAY9:EAZ41 EKU9:EKV41 EUQ9:EUR41 FEM9:FEN41 FOI9:FOJ41 FYE9:FYF41 GIA9:GIB41 GRW9:GRX41 HBS9:HBT41 HLO9:HLP41 HVK9:HVL41 IFG9:IFH41 IPC9:IPD41 IYY9:IYZ41 JIU9:JIV41 JSQ9:JSR41 KCM9:KCN41 KMI9:KMJ41 KWE9:KWF41 LGA9:LGB41 LPW9:LPX41 LZS9:LZT41 MJO9:MJP41 MTK9:MTL41 NDG9:NDH41 NNC9:NND41 NWY9:NWZ41 OGU9:OGV41 OQQ9:OQR41 PAM9:PAN41 PKI9:PKJ41 PUE9:PUF41 QEA9:QEB41 QNW9:QNX41 QXS9:QXT41 RHO9:RHP41 RRK9:RRL41 SBG9:SBH41 SLC9:SLD41 SUY9:SUZ41 TEU9:TEV41 TOQ9:TOR41 TYM9:TYN41 UII9:UIJ41 USE9:USF41 VCA9:VCB41 VLW9:VLX41 VVS9:VVT41 WFO9:WFP41 WPK9:WPL41 WZG9:WZH41" xr:uid="{00000000-0002-0000-0C00-000000000000}">
      <formula1>0</formula1>
      <formula2>0</formula2>
    </dataValidation>
    <dataValidation type="decimal" allowBlank="1" showInputMessage="1" showErrorMessage="1" promptTitle="Cumulative progress with culvert" prompt="For each culvert (using different rows for pipe and box as indicated) enter the current % completion.  Eg if there are 2 culverts within this km, one at 40%, the other at 90% complete, then enter &quot;=0.4+0.9&quot; in the cell" sqref="WVM14:WYX15 JA14:ML15 SW14:WH15 ACS14:AGD15 AMO14:APZ15 AWK14:AZV15 BGG14:BJR15 BQC14:BTN15 BZY14:CDJ15 CJU14:CNF15 CTQ14:CXB15 DDM14:DGX15 DNI14:DQT15 DXE14:EAP15 EHA14:EKL15 EQW14:EUH15 FAS14:FED15 FKO14:FNZ15 FUK14:FXV15 GEG14:GHR15 GOC14:GRN15 GXY14:HBJ15 HHU14:HLF15 HRQ14:HVB15 IBM14:IEX15 ILI14:IOT15 IVE14:IYP15 JFA14:JIL15 JOW14:JSH15 JYS14:KCD15 KIO14:KLZ15 KSK14:KVV15 LCG14:LFR15 LMC14:LPN15 LVY14:LZJ15 MFU14:MJF15 MPQ14:MTB15 MZM14:NCX15 NJI14:NMT15 NTE14:NWP15 ODA14:OGL15 OMW14:OQH15 OWS14:PAD15 PGO14:PJZ15 PQK14:PTV15 QAG14:QDR15 QKC14:QNN15 QTY14:QXJ15 RDU14:RHF15 RNQ14:RRB15 RXM14:SAX15 SHI14:SKT15 SRE14:SUP15 TBA14:TEL15 TKW14:TOH15 TUS14:TYD15 UEO14:UHZ15 UOK14:URV15 UYG14:VBR15 VIC14:VLN15 VRY14:VVJ15 WBU14:WFF15 WLQ14:WPB15 AT14:AT15 H14:H15 CM14:CM15 O14:O15 BC14:BC15 Y14:Y15 CA14:CA15 AD14:AD15 BA14:BA15" xr:uid="{00000000-0002-0000-0C00-000001000000}">
      <formula1>0</formula1>
      <formula2>4</formula2>
    </dataValidation>
    <dataValidation type="decimal" allowBlank="1" showInputMessage="1" showErrorMessage="1" errorTitle="Invalid data" error="Enter a number between 0 and 1 to represent the proportion of this activity that has been completed within this 100 metre section" promptTitle="Cumulative progress" prompt="Enter a figure between 0 and 1 to represent the cumulative progress on this 1 km section at the end of the current reporting period" sqref="WXX31:WYX31 JA10:ML10 SW10:WH10 ACS10:AGD10 AMO10:APZ10 AWK10:AZV10 BGG10:BJR10 BQC10:BTN10 BZY10:CDJ10 CJU10:CNF10 CTQ10:CXB10 DDM10:DGX10 DNI10:DQT10 DXE10:EAP10 EHA10:EKL10 EQW10:EUH10 FAS10:FED10 FKO10:FNZ10 FUK10:FXV10 GEG10:GHR10 GOC10:GRN10 GXY10:HBJ10 HHU10:HLF10 HRQ10:HVB10 IBM10:IEX10 ILI10:IOT10 IVE10:IYP10 JFA10:JIL10 JOW10:JSH10 JYS10:KCD10 KIO10:KLZ10 KSK10:KVV10 LCG10:LFR10 LMC10:LPN10 LVY10:LZJ10 MFU10:MJF10 MPQ10:MTB10 MZM10:NCX10 NJI10:NMT10 NTE10:NWP10 ODA10:OGL10 OMW10:OQH10 OWS10:PAD10 PGO10:PJZ10 PQK10:PTV10 QAG10:QDR10 QKC10:QNN10 QTY10:QXJ10 RDU10:RHF10 RNQ10:RRB10 RXM10:SAX10 SHI10:SKT10 SRE10:SUP10 TBA10:TEL10 TKW10:TOH10 TUS10:TYD10 UEO10:UHZ10 UOK10:URV10 UYG10:VBR10 VIC10:VLN10 VRY10:VVJ10 WBU10:WFF10 WLQ10:WPB10 WVM10:WYX10 WOB31:WPB31 JA28:ML28 SW28:WH28 ACS28:AGD28 AMO28:APZ28 AWK28:AZV28 BGG28:BJR28 BQC28:BTN28 BZY28:CDJ28 CJU28:CNF28 CTQ28:CXB28 DDM28:DGX28 DNI28:DQT28 DXE28:EAP28 EHA28:EKL28 EQW28:EUH28 FAS28:FED28 FKO28:FNZ28 FUK28:FXV28 GEG28:GHR28 GOC28:GRN28 GXY28:HBJ28 HHU28:HLF28 HRQ28:HVB28 IBM28:IEX28 ILI28:IOT28 IVE28:IYP28 JFA28:JIL28 JOW28:JSH28 JYS28:KCD28 KIO28:KLZ28 KSK28:KVV28 LCG28:LFR28 LMC28:LPN28 LVY28:LZJ28 MFU28:MJF28 MPQ28:MTB28 MZM28:NCX28 NJI28:NMT28 NTE28:NWP28 ODA28:OGL28 OMW28:OQH28 OWS28:PAD28 PGO28:PJZ28 PQK28:PTV28 QAG28:QDR28 QKC28:QNN28 QTY28:QXJ28 RDU28:RHF28 RNQ28:RRB28 RXM28:SAX28 SHI28:SKT28 SRE28:SUP28 TBA28:TEL28 TKW28:TOH28 TUS28:TYD28 UEO28:UHZ28 UOK28:URV28 UYG28:VBR28 VIC28:VLN28 VRY28:VVJ28 WBU28:WFF28 WLQ28:WPB28 WVM28:WYX28 WEF31:WFF31 LL31:ML31 VH31:WH31 AFD31:AGD31 AOZ31:APZ31 AYV31:AZV31 BIR31:BJR31 BSN31:BTN31 CCJ31:CDJ31 CMF31:CNF31 CWB31:CXB31 DFX31:DGX31 DPT31:DQT31 DZP31:EAP31 EJL31:EKL31 ETH31:EUH31 FDD31:FED31 FMZ31:FNZ31 FWV31:FXV31 GGR31:GHR31 GQN31:GRN31 HAJ31:HBJ31 HKF31:HLF31 HUB31:HVB31 IDX31:IEX31 INT31:IOT31 IXP31:IYP31 JHL31:JIL31 JRH31:JSH31 KBD31:KCD31 KKZ31:KLZ31 KUV31:KVV31 LER31:LFR31 LON31:LPN31 LYJ31:LZJ31 MIF31:MJF31 MSB31:MTB31 NBX31:NCX31 NLT31:NMT31 NVP31:NWP31 OFL31:OGL31 OPH31:OQH31 OZD31:PAD31 PIZ31:PJZ31 PSV31:PTV31 QCR31:QDR31 QMN31:QNN31 QWJ31:QXJ31 RGF31:RHF31 RQB31:RRB31 RZX31:SAX31 SJT31:SKT31 STP31:SUP31 TDL31:TEL31 TNH31:TOH31 TXD31:TYD31 UGZ31:UHZ31 UQV31:URV31 VAR31:VBR31 VKN31:VLN31 VUJ31:VVJ31" xr:uid="{00000000-0002-0000-0C00-000002000000}">
      <formula1>0</formula1>
      <formula2>1</formula2>
    </dataValidation>
    <dataValidation type="decimal" allowBlank="1" showInputMessage="1" showErrorMessage="1" errorTitle="Invalid data" error="Enter a number between 0 and 1 to represent the proportion of this activity that has been completed within this 100 metre section" promptTitle="Cumulative Progress" prompt="Enter a figure between 0 and 1 to represent the cumulative progress on this 1 km section at the end of the current reporting period" sqref="AD25:CP25 JZ25:ML25 TV25:WH25 ADR25:AGD25 ANN25:APZ25 AXJ25:AZV25 BHF25:BJR25 BRB25:BTN25 CAX25:CDJ25 CKT25:CNF25 CUP25:CXB25 DEL25:DGX25 DOH25:DQT25 DYD25:EAP25 EHZ25:EKL25 ERV25:EUH25 FBR25:FED25 FLN25:FNZ25 FVJ25:FXV25 GFF25:GHR25 GPB25:GRN25 GYX25:HBJ25 HIT25:HLF25 HSP25:HVB25 ICL25:IEX25 IMH25:IOT25 IWD25:IYP25 JFZ25:JIL25 JPV25:JSH25 JZR25:KCD25 KJN25:KLZ25 KTJ25:KVV25 LDF25:LFR25 LNB25:LPN25 LWX25:LZJ25 MGT25:MJF25 MQP25:MTB25 NAL25:NCX25 NKH25:NMT25 NUD25:NWP25 ODZ25:OGL25 ONV25:OQH25 OXR25:PAD25 PHN25:PJZ25 PRJ25:PTV25 QBF25:QDR25 QLB25:QNN25 QUX25:QXJ25 RET25:RHF25 ROP25:RRB25 RYL25:SAX25 SIH25:SKT25 SSD25:SUP25 TBZ25:TEL25 TLV25:TOH25 TVR25:TYD25 UFN25:UHZ25 UPJ25:URV25 UZF25:VBR25 VJB25:VLN25 VSX25:VVJ25 WCT25:WFF25 WMP25:WPB25 WWL25:WYX25 WVM40:WYX40 KC31:LK31 TY31:VG31 ADU31:AFC31 ANQ31:AOY31 AXM31:AYU31 BHI31:BIQ31 BRE31:BSM31 CBA31:CCI31 CKW31:CME31 CUS31:CWA31 DEO31:DFW31 DOK31:DPS31 DYG31:DZO31 EIC31:EJK31 ERY31:ETG31 FBU31:FDC31 FLQ31:FMY31 FVM31:FWU31 GFI31:GGQ31 GPE31:GQM31 GZA31:HAI31 HIW31:HKE31 HSS31:HUA31 ICO31:IDW31 IMK31:INS31 IWG31:IXO31 JGC31:JHK31 JPY31:JRG31 JZU31:KBC31 KJQ31:KKY31 KTM31:KUU31 LDI31:LEQ31 LNE31:LOM31 LXA31:LYI31 MGW31:MIE31 MQS31:MSA31 NAO31:NBW31 NKK31:NLS31 NUG31:NVO31 OEC31:OFK31 ONY31:OPG31 OXU31:OZC31 PHQ31:PIY31 PRM31:PSU31 QBI31:QCQ31 QLE31:QMM31 QVA31:QWI31 REW31:RGE31 ROS31:RQA31 RYO31:RZW31 SIK31:SJS31 SSG31:STO31 TCC31:TDK31 TLY31:TNG31 TVU31:TXC31 UFQ31:UGY31 UPM31:UQU31 UZI31:VAQ31 VJE31:VKM31 VTA31:VUI31 WCW31:WEE31 WMS31:WOA31 WWO31:WXW31 AH31:BN31 JA34:ML34 SW34:WH34 ACS34:AGD34 AMO34:APZ34 AWK34:AZV34 BGG34:BJR34 BQC34:BTN34 BZY34:CDJ34 CJU34:CNF34 CTQ34:CXB34 DDM34:DGX34 DNI34:DQT34 DXE34:EAP34 EHA34:EKL34 EQW34:EUH34 FAS34:FED34 FKO34:FNZ34 FUK34:FXV34 GEG34:GHR34 GOC34:GRN34 GXY34:HBJ34 HHU34:HLF34 HRQ34:HVB34 IBM34:IEX34 ILI34:IOT34 IVE34:IYP34 JFA34:JIL34 JOW34:JSH34 JYS34:KCD34 KIO34:KLZ34 KSK34:KVV34 LCG34:LFR34 LMC34:LPN34 LVY34:LZJ34 MFU34:MJF34 MPQ34:MTB34 MZM34:NCX34 NJI34:NMT34 NTE34:NWP34 ODA34:OGL34 OMW34:OQH34 OWS34:PAD34 PGO34:PJZ34 PQK34:PTV34 QAG34:QDR34 QKC34:QNN34 QTY34:QXJ34 RDU34:RHF34 RNQ34:RRB34 RXM34:SAX34 SHI34:SKT34 SRE34:SUP34 TBA34:TEL34 TKW34:TOH34 TUS34:TYD34 UEO34:UHZ34 UOK34:URV34 UYG34:VBR34 VIC34:VLN34 VRY34:VVJ34 WBU34:WFF34 WLQ34:WPB34 WVM34:WYX34 WLQ40:WPB40 JA37:ML37 SW37:WH37 ACS37:AGD37 AMO37:APZ37 AWK37:AZV37 BGG37:BJR37 BQC37:BTN37 BZY37:CDJ37 CJU37:CNF37 CTQ37:CXB37 DDM37:DGX37 DNI37:DQT37 DXE37:EAP37 EHA37:EKL37 EQW37:EUH37 FAS37:FED37 FKO37:FNZ37 FUK37:FXV37 GEG37:GHR37 GOC37:GRN37 GXY37:HBJ37 HHU37:HLF37 HRQ37:HVB37 IBM37:IEX37 ILI37:IOT37 IVE37:IYP37 JFA37:JIL37 JOW37:JSH37 JYS37:KCD37 KIO37:KLZ37 KSK37:KVV37 LCG37:LFR37 LMC37:LPN37 LVY37:LZJ37 MFU37:MJF37 MPQ37:MTB37 MZM37:NCX37 NJI37:NMT37 NTE37:NWP37 ODA37:OGL37 OMW37:OQH37 OWS37:PAD37 PGO37:PJZ37 PQK37:PTV37 QAG37:QDR37 QKC37:QNN37 QTY37:QXJ37 RDU37:RHF37 RNQ37:RRB37 RXM37:SAX37 SHI37:SKT37 SRE37:SUP37 TBA37:TEL37 TKW37:TOH37 TUS37:TYD37 UEO37:UHZ37 UOK37:URV37 UYG37:VBR37 VIC37:VLN37 VRY37:VVJ37 WBU37:WFF37 WLQ37:WPB37 WVM37:WYX37 WBU40:WFF40 JA40:ML40 SW40:WH40 ACS40:AGD40 AMO40:APZ40 AWK40:AZV40 BGG40:BJR40 BQC40:BTN40 BZY40:CDJ40 CJU40:CNF40 CTQ40:CXB40 DDM40:DGX40 DNI40:DQT40 DXE40:EAP40 EHA40:EKL40 EQW40:EUH40 FAS40:FED40 FKO40:FNZ40 FUK40:FXV40 GEG40:GHR40 GOC40:GRN40 GXY40:HBJ40 HHU40:HLF40 HRQ40:HVB40 IBM40:IEX40 ILI40:IOT40 IVE40:IYP40 JFA40:JIL40 JOW40:JSH40 JYS40:KCD40 KIO40:KLZ40 KSK40:KVV40 LCG40:LFR40 LMC40:LPN40 LVY40:LZJ40 MFU40:MJF40 MPQ40:MTB40 MZM40:NCX40 NJI40:NMT40 NTE40:NWP40 ODA40:OGL40 OMW40:OQH40 OWS40:PAD40 PGO40:PJZ40 PQK40:PTV40 QAG40:QDR40 QKC40:QNN40 QTY40:QXJ40 RDU40:RHF40 RNQ40:RRB40 RXM40:SAX40 SHI40:SKT40 SRE40:SUP40 TBA40:TEL40 TKW40:TOH40 TUS40:TYD40 UEO40:UHZ40 UOK40:URV40 UYG40:VBR40 VIC40:VLN40 VRY40:VVJ40" xr:uid="{00000000-0002-0000-0C00-000003000000}">
      <formula1>0</formula1>
      <formula2>1</formula2>
    </dataValidation>
    <dataValidation allowBlank="1" showInputMessage="1" showErrorMessage="1" errorTitle="Invalid data" error="Enter a figure between 0 and 1" promptTitle="Progress this period" prompt="Enter a figure between to represent the progress on this bridge during this reporting period.   For example, if cumulatve progress last period was 50%, and this period is 70%, then enter 0.2 in this cell." sqref="WYX20 WWX20:WWY20 WWS20 WWM20 WWD20 WVY20 WVW20 JK20 JM20 JR20 KA20 KG20 KL20:KM20 ML20 TG20 TI20 TN20 TW20 UC20 UH20:UI20 WH20 ADC20 ADE20 ADJ20 ADS20 ADY20 AED20:AEE20 AGD20 AMY20 ANA20 ANF20 ANO20 ANU20 ANZ20:AOA20 APZ20 AWU20 AWW20 AXB20 AXK20 AXQ20 AXV20:AXW20 AZV20 BGQ20 BGS20 BGX20 BHG20 BHM20 BHR20:BHS20 BJR20 BQM20 BQO20 BQT20 BRC20 BRI20 BRN20:BRO20 BTN20 CAI20 CAK20 CAP20 CAY20 CBE20 CBJ20:CBK20 CDJ20 CKE20 CKG20 CKL20 CKU20 CLA20 CLF20:CLG20 CNF20 CUA20 CUC20 CUH20 CUQ20 CUW20 CVB20:CVC20 CXB20 DDW20 DDY20 DED20 DEM20 DES20 DEX20:DEY20 DGX20 DNS20 DNU20 DNZ20 DOI20 DOO20 DOT20:DOU20 DQT20 DXO20 DXQ20 DXV20 DYE20 DYK20 DYP20:DYQ20 EAP20 EHK20 EHM20 EHR20 EIA20 EIG20 EIL20:EIM20 EKL20 ERG20 ERI20 ERN20 ERW20 ESC20 ESH20:ESI20 EUH20 FBC20 FBE20 FBJ20 FBS20 FBY20 FCD20:FCE20 FED20 FKY20 FLA20 FLF20 FLO20 FLU20 FLZ20:FMA20 FNZ20 FUU20 FUW20 FVB20 FVK20 FVQ20 FVV20:FVW20 FXV20 GEQ20 GES20 GEX20 GFG20 GFM20 GFR20:GFS20 GHR20 GOM20 GOO20 GOT20 GPC20 GPI20 GPN20:GPO20 GRN20 GYI20 GYK20 GYP20 GYY20 GZE20 GZJ20:GZK20 HBJ20 HIE20 HIG20 HIL20 HIU20 HJA20 HJF20:HJG20 HLF20 HSA20 HSC20 HSH20 HSQ20 HSW20 HTB20:HTC20 HVB20 IBW20 IBY20 ICD20 ICM20 ICS20 ICX20:ICY20 IEX20 ILS20 ILU20 ILZ20 IMI20 IMO20 IMT20:IMU20 IOT20 IVO20 IVQ20 IVV20 IWE20 IWK20 IWP20:IWQ20 IYP20 JFK20 JFM20 JFR20 JGA20 JGG20 JGL20:JGM20 JIL20 JPG20 JPI20 JPN20 JPW20 JQC20 JQH20:JQI20 JSH20 JZC20 JZE20 JZJ20 JZS20 JZY20 KAD20:KAE20 KCD20 KIY20 KJA20 KJF20 KJO20 KJU20 KJZ20:KKA20 KLZ20 KSU20 KSW20 KTB20 KTK20 KTQ20 KTV20:KTW20 KVV20 LCQ20 LCS20 LCX20 LDG20 LDM20 LDR20:LDS20 LFR20 LMM20 LMO20 LMT20 LNC20 LNI20 LNN20:LNO20 LPN20 LWI20 LWK20 LWP20 LWY20 LXE20 LXJ20:LXK20 LZJ20 MGE20 MGG20 MGL20 MGU20 MHA20 MHF20:MHG20 MJF20 MQA20 MQC20 MQH20 MQQ20 MQW20 MRB20:MRC20 MTB20 MZW20 MZY20 NAD20 NAM20 NAS20 NAX20:NAY20 NCX20 NJS20 NJU20 NJZ20 NKI20 NKO20 NKT20:NKU20 NMT20 NTO20 NTQ20 NTV20 NUE20 NUK20 NUP20:NUQ20 NWP20 ODK20 ODM20 ODR20 OEA20 OEG20 OEL20:OEM20 OGL20 ONG20 ONI20 ONN20 ONW20 OOC20 OOH20:OOI20 OQH20 OXC20 OXE20 OXJ20 OXS20 OXY20 OYD20:OYE20 PAD20 PGY20 PHA20 PHF20 PHO20 PHU20 PHZ20:PIA20 PJZ20 PQU20 PQW20 PRB20 PRK20 PRQ20 PRV20:PRW20 PTV20 QAQ20 QAS20 QAX20 QBG20 QBM20 QBR20:QBS20 QDR20 QKM20 QKO20 QKT20 QLC20 QLI20 QLN20:QLO20 QNN20 QUI20 QUK20 QUP20 QUY20 QVE20 QVJ20:QVK20 QXJ20 REE20 REG20 REL20 REU20 RFA20 RFF20:RFG20 RHF20 ROA20 ROC20 ROH20 ROQ20 ROW20 RPB20:RPC20 RRB20 RXW20 RXY20 RYD20 RYM20 RYS20 RYX20:RYY20 SAX20 SHS20 SHU20 SHZ20 SII20 SIO20 SIT20:SIU20 SKT20 SRO20 SRQ20 SRV20 SSE20 SSK20 SSP20:SSQ20 SUP20 TBK20 TBM20 TBR20 TCA20 TCG20 TCL20:TCM20 TEL20 TLG20 TLI20 TLN20 TLW20 TMC20 TMH20:TMI20 TOH20 TVC20 TVE20 TVJ20 TVS20 TVY20 TWD20:TWE20 TYD20 UEY20 UFA20 UFF20 UFO20 UFU20 UFZ20:UGA20 UHZ20 UOU20 UOW20 UPB20 UPK20 UPQ20 UPV20:UPW20 URV20 UYQ20 UYS20 UYX20 UZG20 UZM20 UZR20:UZS20 VBR20 VIM20 VIO20 VIT20 VJC20 VJI20 VJN20:VJO20 VLN20 VSI20 VSK20 VSP20 VSY20 VTE20 VTJ20:VTK20 VVJ20 WCE20 WCG20 WCL20 WCU20 WDA20 WDF20:WDG20 WFF20 WMA20 WMC20 WMH20 WMQ20 WMW20 WNB20:WNC20 WPB20" xr:uid="{00000000-0002-0000-0C00-000004000000}">
      <formula1>0</formula1>
      <formula2>0</formula2>
    </dataValidation>
    <dataValidation type="decimal" allowBlank="1" showInputMessage="1" showErrorMessage="1" errorTitle="Invalid data" error="Enter a number between 0 and 1" promptTitle="Cumulative progress" prompt="Enter a figure between 0 and 1 to signify the cumulative progress on this bridge at the end of the current reporting period.  1.0 represents 100% completion." sqref="WYX19 WWX19:WWY19 WWS19 WWM19 WWD19 WVY19 WVW19 JK19 JM19 JR19 KA19 KG19 KL19:KM19 ML19 TG19 TI19 TN19 TW19 UC19 UH19:UI19 WH19 ADC19 ADE19 ADJ19 ADS19 ADY19 AED19:AEE19 AGD19 AMY19 ANA19 ANF19 ANO19 ANU19 ANZ19:AOA19 APZ19 AWU19 AWW19 AXB19 AXK19 AXQ19 AXV19:AXW19 AZV19 BGQ19 BGS19 BGX19 BHG19 BHM19 BHR19:BHS19 BJR19 BQM19 BQO19 BQT19 BRC19 BRI19 BRN19:BRO19 BTN19 CAI19 CAK19 CAP19 CAY19 CBE19 CBJ19:CBK19 CDJ19 CKE19 CKG19 CKL19 CKU19 CLA19 CLF19:CLG19 CNF19 CUA19 CUC19 CUH19 CUQ19 CUW19 CVB19:CVC19 CXB19 DDW19 DDY19 DED19 DEM19 DES19 DEX19:DEY19 DGX19 DNS19 DNU19 DNZ19 DOI19 DOO19 DOT19:DOU19 DQT19 DXO19 DXQ19 DXV19 DYE19 DYK19 DYP19:DYQ19 EAP19 EHK19 EHM19 EHR19 EIA19 EIG19 EIL19:EIM19 EKL19 ERG19 ERI19 ERN19 ERW19 ESC19 ESH19:ESI19 EUH19 FBC19 FBE19 FBJ19 FBS19 FBY19 FCD19:FCE19 FED19 FKY19 FLA19 FLF19 FLO19 FLU19 FLZ19:FMA19 FNZ19 FUU19 FUW19 FVB19 FVK19 FVQ19 FVV19:FVW19 FXV19 GEQ19 GES19 GEX19 GFG19 GFM19 GFR19:GFS19 GHR19 GOM19 GOO19 GOT19 GPC19 GPI19 GPN19:GPO19 GRN19 GYI19 GYK19 GYP19 GYY19 GZE19 GZJ19:GZK19 HBJ19 HIE19 HIG19 HIL19 HIU19 HJA19 HJF19:HJG19 HLF19 HSA19 HSC19 HSH19 HSQ19 HSW19 HTB19:HTC19 HVB19 IBW19 IBY19 ICD19 ICM19 ICS19 ICX19:ICY19 IEX19 ILS19 ILU19 ILZ19 IMI19 IMO19 IMT19:IMU19 IOT19 IVO19 IVQ19 IVV19 IWE19 IWK19 IWP19:IWQ19 IYP19 JFK19 JFM19 JFR19 JGA19 JGG19 JGL19:JGM19 JIL19 JPG19 JPI19 JPN19 JPW19 JQC19 JQH19:JQI19 JSH19 JZC19 JZE19 JZJ19 JZS19 JZY19 KAD19:KAE19 KCD19 KIY19 KJA19 KJF19 KJO19 KJU19 KJZ19:KKA19 KLZ19 KSU19 KSW19 KTB19 KTK19 KTQ19 KTV19:KTW19 KVV19 LCQ19 LCS19 LCX19 LDG19 LDM19 LDR19:LDS19 LFR19 LMM19 LMO19 LMT19 LNC19 LNI19 LNN19:LNO19 LPN19 LWI19 LWK19 LWP19 LWY19 LXE19 LXJ19:LXK19 LZJ19 MGE19 MGG19 MGL19 MGU19 MHA19 MHF19:MHG19 MJF19 MQA19 MQC19 MQH19 MQQ19 MQW19 MRB19:MRC19 MTB19 MZW19 MZY19 NAD19 NAM19 NAS19 NAX19:NAY19 NCX19 NJS19 NJU19 NJZ19 NKI19 NKO19 NKT19:NKU19 NMT19 NTO19 NTQ19 NTV19 NUE19 NUK19 NUP19:NUQ19 NWP19 ODK19 ODM19 ODR19 OEA19 OEG19 OEL19:OEM19 OGL19 ONG19 ONI19 ONN19 ONW19 OOC19 OOH19:OOI19 OQH19 OXC19 OXE19 OXJ19 OXS19 OXY19 OYD19:OYE19 PAD19 PGY19 PHA19 PHF19 PHO19 PHU19 PHZ19:PIA19 PJZ19 PQU19 PQW19 PRB19 PRK19 PRQ19 PRV19:PRW19 PTV19 QAQ19 QAS19 QAX19 QBG19 QBM19 QBR19:QBS19 QDR19 QKM19 QKO19 QKT19 QLC19 QLI19 QLN19:QLO19 QNN19 QUI19 QUK19 QUP19 QUY19 QVE19 QVJ19:QVK19 QXJ19 REE19 REG19 REL19 REU19 RFA19 RFF19:RFG19 RHF19 ROA19 ROC19 ROH19 ROQ19 ROW19 RPB19:RPC19 RRB19 RXW19 RXY19 RYD19 RYM19 RYS19 RYX19:RYY19 SAX19 SHS19 SHU19 SHZ19 SII19 SIO19 SIT19:SIU19 SKT19 SRO19 SRQ19 SRV19 SSE19 SSK19 SSP19:SSQ19 SUP19 TBK19 TBM19 TBR19 TCA19 TCG19 TCL19:TCM19 TEL19 TLG19 TLI19 TLN19 TLW19 TMC19 TMH19:TMI19 TOH19 TVC19 TVE19 TVJ19 TVS19 TVY19 TWD19:TWE19 TYD19 UEY19 UFA19 UFF19 UFO19 UFU19 UFZ19:UGA19 UHZ19 UOU19 UOW19 UPB19 UPK19 UPQ19 UPV19:UPW19 URV19 UYQ19 UYS19 UYX19 UZG19 UZM19 UZR19:UZS19 VBR19 VIM19 VIO19 VIT19 VJC19 VJI19 VJN19:VJO19 VLN19 VSI19 VSK19 VSP19 VSY19 VTE19 VTJ19:VTK19 VVJ19 WCE19 WCG19 WCL19 WCU19 WDA19 WDF19:WDG19 WFF19 WMA19 WMC19 WMH19 WMQ19 WMW19 WNB19:WNC19 WPB19" xr:uid="{00000000-0002-0000-0C00-000005000000}">
      <formula1>0</formula1>
      <formula2>1</formula2>
    </dataValidation>
    <dataValidation allowBlank="1" showInputMessage="1" showErrorMessage="1" promptTitle="Progress this period" prompt="Enter a number to reflect progress with culvert construction within this 1 km since the last report.  For instance, if the status of a culvert has changed from 50% complete to 90 % complete, then enter 0.4 to reflect the progress achieved.  _x000a_" sqref="WVM17:WYX17 JA17:ML17 SW17:WH17 ACS17:AGD17 AMO17:APZ17 AWK17:AZV17 BGG17:BJR17 BQC17:BTN17 BZY17:CDJ17 CJU17:CNF17 CTQ17:CXB17 DDM17:DGX17 DNI17:DQT17 DXE17:EAP17 EHA17:EKL17 EQW17:EUH17 FAS17:FED17 FKO17:FNZ17 FUK17:FXV17 GEG17:GHR17 GOC17:GRN17 GXY17:HBJ17 HHU17:HLF17 HRQ17:HVB17 IBM17:IEX17 ILI17:IOT17 IVE17:IYP17 JFA17:JIL17 JOW17:JSH17 JYS17:KCD17 KIO17:KLZ17 KSK17:KVV17 LCG17:LFR17 LMC17:LPN17 LVY17:LZJ17 MFU17:MJF17 MPQ17:MTB17 MZM17:NCX17 NJI17:NMT17 NTE17:NWP17 ODA17:OGL17 OMW17:OQH17 OWS17:PAD17 PGO17:PJZ17 PQK17:PTV17 QAG17:QDR17 QKC17:QNN17 QTY17:QXJ17 RDU17:RHF17 RNQ17:RRB17 RXM17:SAX17 SHI17:SKT17 SRE17:SUP17 TBA17:TEL17 TKW17:TOH17 TUS17:TYD17 UEO17:UHZ17 UOK17:URV17 UYG17:VBR17 VIC17:VLN17 VRY17:VVJ17 WBU17:WFF17 WLQ17:WPB17 K17 M17 AA17 AC17 AJ17 AQ17 BA17 BH17 BK17 BN17:BO17 CB17" xr:uid="{00000000-0002-0000-0C00-000006000000}">
      <formula1>0</formula1>
      <formula2>0</formula2>
    </dataValidation>
    <dataValidation type="date" allowBlank="1" showInputMessage="1" showErrorMessage="1" promptTitle="Date of previous report" prompt="After entering the date of the previous report, go to the &quot;previous&quot; column and enter the cumulaive progress data as shown on that previous report.  This data will then generate weekly production rates." sqref="CM4:CO4 MI4:MK4 WE4:WG4 AGA4:AGC4 APW4:APY4 AZS4:AZU4 BJO4:BJQ4 BTK4:BTM4 CDG4:CDI4 CNC4:CNE4 CWY4:CXA4 DGU4:DGW4 DQQ4:DQS4 EAM4:EAO4 EKI4:EKK4 EUE4:EUG4 FEA4:FEC4 FNW4:FNY4 FXS4:FXU4 GHO4:GHQ4 GRK4:GRM4 HBG4:HBI4 HLC4:HLE4 HUY4:HVA4 IEU4:IEW4 IOQ4:IOS4 IYM4:IYO4 JII4:JIK4 JSE4:JSG4 KCA4:KCC4 KLW4:KLY4 KVS4:KVU4 LFO4:LFQ4 LPK4:LPM4 LZG4:LZI4 MJC4:MJE4 MSY4:MTA4 NCU4:NCW4 NMQ4:NMS4 NWM4:NWO4 OGI4:OGK4 OQE4:OQG4 PAA4:PAC4 PJW4:PJY4 PTS4:PTU4 QDO4:QDQ4 QNK4:QNM4 QXG4:QXI4 RHC4:RHE4 RQY4:RRA4 SAU4:SAW4 SKQ4:SKS4 SUM4:SUO4 TEI4:TEK4 TOE4:TOG4 TYA4:TYC4 UHW4:UHY4 URS4:URU4 VBO4:VBQ4 VLK4:VLM4 VVG4:VVI4 WFC4:WFE4 WOY4:WPA4 WYU4:WYW4" xr:uid="{00000000-0002-0000-0C00-000007000000}">
      <formula1>40969</formula1>
      <formula2>41518</formula2>
    </dataValidation>
    <dataValidation type="decimal" allowBlank="1" showInputMessage="1" showErrorMessage="1" promptTitle="Progress this period" prompt="Enter a number between 0 and 1 to reflect verified progress with this activity over this km section since the last report" sqref="WVM41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WLQ41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WBU41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VRY41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VIC41 JA41 SW41 ACS41 AMO41 AWK41 BGG41 BQC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xr:uid="{00000000-0002-0000-0C00-000008000000}">
      <formula1>0</formula1>
      <formula2>1</formula2>
    </dataValidation>
    <dataValidation type="decimal" allowBlank="1" showInputMessage="1" showErrorMessage="1" promptTitle="Progress this period" prompt="Enter a number between 0 and 1 to reflect verified progress with this activity over this 1 km section since the last report" sqref="TUT41:TYD41 UEP41:UHZ41 JQ11:JR11 LC11:LD11 TM11:TN11 UY11:UZ11 ADI11:ADJ11 AEU11:AEV11 ANE11:ANF11 AOQ11:AOR11 AXA11:AXB11 AYM11:AYN11 BGW11:BGX11 BII11:BIJ11 BQS11:BQT11 BSE11:BSF11 CAO11:CAP11 CCA11:CCB11 CKK11:CKL11 CLW11:CLX11 CUG11:CUH11 CVS11:CVT11 DEC11:DED11 DFO11:DFP11 DNY11:DNZ11 DPK11:DPL11 DXU11:DXV11 DZG11:DZH11 EHQ11:EHR11 EJC11:EJD11 ERM11:ERN11 ESY11:ESZ11 FBI11:FBJ11 FCU11:FCV11 FLE11:FLF11 FMQ11:FMR11 FVA11:FVB11 FWM11:FWN11 GEW11:GEX11 GGI11:GGJ11 GOS11:GOT11 GQE11:GQF11 GYO11:GYP11 HAA11:HAB11 HIK11:HIL11 HJW11:HJX11 HSG11:HSH11 HTS11:HTT11 ICC11:ICD11 IDO11:IDP11 ILY11:ILZ11 INK11:INL11 IVU11:IVV11 IXG11:IXH11 JFQ11:JFR11 JHC11:JHD11 JPM11:JPN11 JQY11:JQZ11 JZI11:JZJ11 KAU11:KAV11 KJE11:KJF11 KKQ11:KKR11 KTA11:KTB11 KUM11:KUN11 LCW11:LCX11 LEI11:LEJ11 LMS11:LMT11 LOE11:LOF11 LWO11:LWP11 LYA11:LYB11 MGK11:MGL11 MHW11:MHX11 MQG11:MQH11 MRS11:MRT11 NAC11:NAD11 NBO11:NBP11 NJY11:NJZ11 NLK11:NLL11 NTU11:NTV11 NVG11:NVH11 ODQ11:ODR11 OFC11:OFD11 ONM11:ONN11 OOY11:OOZ11 OXI11:OXJ11 OYU11:OYV11 PHE11:PHF11 PIQ11:PIR11 PRA11:PRB11 PSM11:PSN11 QAW11:QAX11 QCI11:QCJ11 QKS11:QKT11 QME11:QMF11 QUO11:QUP11 QWA11:QWB11 REK11:REL11 RFW11:RFX11 ROG11:ROH11 RPS11:RPT11 RYC11:RYD11 RZO11:RZP11 SHY11:SHZ11 SJK11:SJL11 SRU11:SRV11 STG11:STH11 TBQ11:TBR11 TDC11:TDD11 TLM11:TLN11 TMY11:TMZ11 TVI11:TVJ11 TWU11:TWV11 UFE11:UFF11 UGQ11:UGR11 UPA11:UPB11 UQM11:UQN11 UYW11:UYX11 VAI11:VAJ11 VIS11:VIT11 VKE11:VKF11 VSO11:VSP11 VUA11:VUB11 WCK11:WCL11 WDW11:WDX11 WMG11:WMH11 WNS11:WNT11 WWC11:WWD11 WXO11:WXP11 TBB41:TEL41 WVN41:WYX41 WLR41:WPB41 WBV41:WFF41 VRZ41:VVJ41 VID41:VLN41 UYH41:VBR41 UOL41:URV41 TKX41:TOH41 JA23 JF23:JG23 KO23:KP23 KR23:KU23 KY23 LA23:LH23 LS23:LT23 LV23 ML23 SW23 TB23:TC23 UK23:UL23 UN23:UQ23 UU23 UW23:VD23 VO23:VP23 VR23 WH23 ACS23 ACX23:ACY23 AEG23:AEH23 AEJ23:AEM23 AEQ23 AES23:AEZ23 AFK23:AFL23 AFN23 AGD23 AMO23 AMT23:AMU23 AOC23:AOD23 AOF23:AOI23 AOM23 AOO23:AOV23 APG23:APH23 APJ23 APZ23 AWK23 AWP23:AWQ23 AXY23:AXZ23 AYB23:AYE23 AYI23 AYK23:AYR23 AZC23:AZD23 AZF23 AZV23 BGG23 BGL23:BGM23 BHU23:BHV23 BHX23:BIA23 BIE23 BIG23:BIN23 BIY23:BIZ23 BJB23 BJR23 BQC23 BQH23:BQI23 BRQ23:BRR23 BRT23:BRW23 BSA23 BSC23:BSJ23 BSU23:BSV23 BSX23 BTN23 BZY23 CAD23:CAE23 CBM23:CBN23 CBP23:CBS23 CBW23 CBY23:CCF23 CCQ23:CCR23 CCT23 CDJ23 CJU23 CJZ23:CKA23 CLI23:CLJ23 CLL23:CLO23 CLS23 CLU23:CMB23 CMM23:CMN23 CMP23 CNF23 CTQ23 CTV23:CTW23 CVE23:CVF23 CVH23:CVK23 CVO23 CVQ23:CVX23 CWI23:CWJ23 CWL23 CXB23 DDM23 DDR23:DDS23 DFA23:DFB23 DFD23:DFG23 DFK23 DFM23:DFT23 DGE23:DGF23 DGH23 DGX23 DNI23 DNN23:DNO23 DOW23:DOX23 DOZ23:DPC23 DPG23 DPI23:DPP23 DQA23:DQB23 DQD23 DQT23 DXE23 DXJ23:DXK23 DYS23:DYT23 DYV23:DYY23 DZC23 DZE23:DZL23 DZW23:DZX23 DZZ23 EAP23 EHA23 EHF23:EHG23 EIO23:EIP23 EIR23:EIU23 EIY23 EJA23:EJH23 EJS23:EJT23 EJV23 EKL23 EQW23 ERB23:ERC23 ESK23:ESL23 ESN23:ESQ23 ESU23 ESW23:ETD23 ETO23:ETP23 ETR23 EUH23 FAS23 FAX23:FAY23 FCG23:FCH23 FCJ23:FCM23 FCQ23 FCS23:FCZ23 FDK23:FDL23 FDN23 FED23 FKO23 FKT23:FKU23 FMC23:FMD23 FMF23:FMI23 FMM23 FMO23:FMV23 FNG23:FNH23 FNJ23 FNZ23 FUK23 FUP23:FUQ23 FVY23:FVZ23 FWB23:FWE23 FWI23 FWK23:FWR23 FXC23:FXD23 FXF23 FXV23 GEG23 GEL23:GEM23 GFU23:GFV23 GFX23:GGA23 GGE23 GGG23:GGN23 GGY23:GGZ23 GHB23 GHR23 GOC23 GOH23:GOI23 GPQ23:GPR23 GPT23:GPW23 GQA23 GQC23:GQJ23 GQU23:GQV23 GQX23 GRN23 GXY23 GYD23:GYE23 GZM23:GZN23 GZP23:GZS23 GZW23 GZY23:HAF23 HAQ23:HAR23 HAT23 HBJ23 HHU23 HHZ23:HIA23 HJI23:HJJ23 HJL23:HJO23 HJS23 HJU23:HKB23 HKM23:HKN23 HKP23 HLF23 HRQ23 HRV23:HRW23 HTE23:HTF23 HTH23:HTK23 HTO23 HTQ23:HTX23 HUI23:HUJ23 HUL23 HVB23 IBM23 IBR23:IBS23 IDA23:IDB23 IDD23:IDG23 IDK23 IDM23:IDT23 IEE23:IEF23 IEH23 IEX23 ILI23 ILN23:ILO23 IMW23:IMX23 IMZ23:INC23 ING23 INI23:INP23 IOA23:IOB23 IOD23 IOT23 IVE23 IVJ23:IVK23 IWS23:IWT23 IWV23:IWY23 IXC23 IXE23:IXL23 IXW23:IXX23 IXZ23 IYP23 JFA23 JFF23:JFG23 JGO23:JGP23 JGR23:JGU23 JGY23 JHA23:JHH23 JHS23:JHT23 JHV23 JIL23 JOW23 JPB23:JPC23 JQK23:JQL23 JQN23:JQQ23 JQU23 JQW23:JRD23 JRO23:JRP23 JRR23 JSH23 JYS23 JYX23:JYY23 KAG23:KAH23 KAJ23:KAM23 KAQ23 KAS23:KAZ23 KBK23:KBL23 KBN23 KCD23 KIO23 KIT23:KIU23 KKC23:KKD23 KKF23:KKI23 KKM23 KKO23:KKV23 KLG23:KLH23 KLJ23 KLZ23 KSK23 KSP23:KSQ23 KTY23:KTZ23 KUB23:KUE23 KUI23 KUK23:KUR23 KVC23:KVD23 KVF23 KVV23 LCG23 LCL23:LCM23 LDU23:LDV23 LDX23:LEA23 LEE23 LEG23:LEN23 LEY23:LEZ23 LFB23 LFR23 LMC23 LMH23:LMI23 LNQ23:LNR23 LNT23:LNW23 LOA23 LOC23:LOJ23 LOU23:LOV23 LOX23 LPN23 LVY23 LWD23:LWE23 LXM23:LXN23 LXP23:LXS23 LXW23 LXY23:LYF23 LYQ23:LYR23 LYT23 LZJ23 MFU23 MFZ23:MGA23 MHI23:MHJ23 MHL23:MHO23 MHS23 MHU23:MIB23 MIM23:MIN23 MIP23 MJF23 MPQ23 MPV23:MPW23 MRE23:MRF23 MRH23:MRK23 MRO23 MRQ23:MRX23 MSI23:MSJ23 MSL23 MTB23 MZM23 MZR23:MZS23 NBA23:NBB23 NBD23:NBG23 NBK23 NBM23:NBT23 NCE23:NCF23 NCH23 NCX23 NJI23 NJN23:NJO23 NKW23:NKX23 NKZ23:NLC23 NLG23 NLI23:NLP23 NMA23:NMB23 NMD23 NMT23 NTE23 NTJ23:NTK23 NUS23:NUT23 NUV23:NUY23 NVC23 NVE23:NVL23 NVW23:NVX23 NVZ23 NWP23 ODA23 ODF23:ODG23 OEO23:OEP23 OER23:OEU23 OEY23 OFA23:OFH23 OFS23:OFT23 OFV23 OGL23 OMW23 ONB23:ONC23 OOK23:OOL23 OON23:OOQ23 OOU23 OOW23:OPD23 OPO23:OPP23 OPR23 OQH23 OWS23 OWX23:OWY23 OYG23:OYH23 OYJ23:OYM23 OYQ23 OYS23:OYZ23 OZK23:OZL23 OZN23 PAD23 PGO23 PGT23:PGU23 PIC23:PID23 PIF23:PII23 PIM23 PIO23:PIV23 PJG23:PJH23 PJJ23 PJZ23 PQK23 PQP23:PQQ23 PRY23:PRZ23 PSB23:PSE23 PSI23 PSK23:PSR23 PTC23:PTD23 PTF23 PTV23 QAG23 QAL23:QAM23 QBU23:QBV23 QBX23:QCA23 QCE23 QCG23:QCN23 QCY23:QCZ23 QDB23 QDR23 QKC23 QKH23:QKI23 QLQ23:QLR23 QLT23:QLW23 QMA23 QMC23:QMJ23 QMU23:QMV23 QMX23 QNN23 QTY23 QUD23:QUE23 QVM23:QVN23 QVP23:QVS23 QVW23 QVY23:QWF23 QWQ23:QWR23 QWT23 QXJ23 RDU23 RDZ23:REA23 RFI23:RFJ23 RFL23:RFO23 RFS23 RFU23:RGB23 RGM23:RGN23 RGP23 RHF23 RNQ23 RNV23:RNW23 RPE23:RPF23 RPH23:RPK23 RPO23 RPQ23:RPX23 RQI23:RQJ23 RQL23 RRB23 RXM23 RXR23:RXS23 RZA23:RZB23 RZD23:RZG23 RZK23 RZM23:RZT23 SAE23:SAF23 SAH23 SAX23 SHI23 SHN23:SHO23 SIW23:SIX23 SIZ23:SJC23 SJG23 SJI23:SJP23 SKA23:SKB23 SKD23 SKT23 SRE23 SRJ23:SRK23 SSS23:SST23 SSV23:SSY23 STC23 STE23:STL23 STW23:STX23 STZ23 SUP23 TBA23 TBF23:TBG23 TCO23:TCP23 TCR23:TCU23 TCY23 TDA23:TDH23 TDS23:TDT23 TDV23 TEL23 TKW23 TLB23:TLC23 TMK23:TML23 TMN23:TMQ23 TMU23 TMW23:TND23 TNO23:TNP23 TNR23 TOH23 TUS23 TUX23:TUY23 TWG23:TWH23 TWJ23:TWM23 TWQ23 TWS23:TWZ23 TXK23:TXL23 TXN23 TYD23 UEO23 UET23:UEU23 UGC23:UGD23 UGF23:UGI23 UGM23 UGO23:UGV23 UHG23:UHH23 UHJ23 UHZ23 UOK23 UOP23:UOQ23 UPY23:UPZ23 UQB23:UQE23 UQI23 UQK23:UQR23 URC23:URD23 URF23 URV23 UYG23 UYL23:UYM23 UZU23:UZV23 UZX23:VAA23 VAE23 VAG23:VAN23 VAY23:VAZ23 VBB23 VBR23 VIC23 VIH23:VII23 VJQ23:VJR23 VJT23:VJW23 VKA23 VKC23:VKJ23 VKU23:VKV23 VKX23 VLN23 VRY23 VSD23:VSE23 VTM23:VTN23 VTP23:VTS23 VTW23 VTY23:VUF23 VUQ23:VUR23 VUT23 VVJ23 WBU23 WBZ23:WCA23 WDI23:WDJ23 WDL23:WDO23 WDS23 WDU23:WEB23 WEM23:WEN23 WEP23 WFF23 WLQ23 WLV23:WLW23 WNE23:WNF23 WNH23:WNK23 WNO23 WNQ23:WNX23 WOI23:WOJ23 WOL23 WPB23 WVM23 WVR23:WVS23 WXA23:WXB23 WXD23:WXG23 WXK23 WXM23:WXT23 WYE23:WYF23 WYH23 WYX23 QTZ41:QXJ41 RDV41:RHF41 RNR41:RRB41 RXN41:SAX41 SHJ41:SKT41 SRF41:SUP41 JA26 JC26 JE26:JG26 JJ26 JL26:KZ26 LB26:ML26 SW26 SY26 TA26:TC26 TF26 TH26:UV26 UX26:WH26 ACS26 ACU26 ACW26:ACY26 ADB26 ADD26:AER26 AET26:AGD26 AMO26 AMQ26 AMS26:AMU26 AMX26 AMZ26:AON26 AOP26:APZ26 AWK26 AWM26 AWO26:AWQ26 AWT26 AWV26:AYJ26 AYL26:AZV26 BGG26 BGI26 BGK26:BGM26 BGP26 BGR26:BIF26 BIH26:BJR26 BQC26 BQE26 BQG26:BQI26 BQL26 BQN26:BSB26 BSD26:BTN26 BZY26 CAA26 CAC26:CAE26 CAH26 CAJ26:CBX26 CBZ26:CDJ26 CJU26 CJW26 CJY26:CKA26 CKD26 CKF26:CLT26 CLV26:CNF26 CTQ26 CTS26 CTU26:CTW26 CTZ26 CUB26:CVP26 CVR26:CXB26 DDM26 DDO26 DDQ26:DDS26 DDV26 DDX26:DFL26 DFN26:DGX26 DNI26 DNK26 DNM26:DNO26 DNR26 DNT26:DPH26 DPJ26:DQT26 DXE26 DXG26 DXI26:DXK26 DXN26 DXP26:DZD26 DZF26:EAP26 EHA26 EHC26 EHE26:EHG26 EHJ26 EHL26:EIZ26 EJB26:EKL26 EQW26 EQY26 ERA26:ERC26 ERF26 ERH26:ESV26 ESX26:EUH26 FAS26 FAU26 FAW26:FAY26 FBB26 FBD26:FCR26 FCT26:FED26 FKO26 FKQ26 FKS26:FKU26 FKX26 FKZ26:FMN26 FMP26:FNZ26 FUK26 FUM26 FUO26:FUQ26 FUT26 FUV26:FWJ26 FWL26:FXV26 GEG26 GEI26 GEK26:GEM26 GEP26 GER26:GGF26 GGH26:GHR26 GOC26 GOE26 GOG26:GOI26 GOL26 GON26:GQB26 GQD26:GRN26 GXY26 GYA26 GYC26:GYE26 GYH26 GYJ26:GZX26 GZZ26:HBJ26 HHU26 HHW26 HHY26:HIA26 HID26 HIF26:HJT26 HJV26:HLF26 HRQ26 HRS26 HRU26:HRW26 HRZ26 HSB26:HTP26 HTR26:HVB26 IBM26 IBO26 IBQ26:IBS26 IBV26 IBX26:IDL26 IDN26:IEX26 ILI26 ILK26 ILM26:ILO26 ILR26 ILT26:INH26 INJ26:IOT26 IVE26 IVG26 IVI26:IVK26 IVN26 IVP26:IXD26 IXF26:IYP26 JFA26 JFC26 JFE26:JFG26 JFJ26 JFL26:JGZ26 JHB26:JIL26 JOW26 JOY26 JPA26:JPC26 JPF26 JPH26:JQV26 JQX26:JSH26 JYS26 JYU26 JYW26:JYY26 JZB26 JZD26:KAR26 KAT26:KCD26 KIO26 KIQ26 KIS26:KIU26 KIX26 KIZ26:KKN26 KKP26:KLZ26 KSK26 KSM26 KSO26:KSQ26 KST26 KSV26:KUJ26 KUL26:KVV26 LCG26 LCI26 LCK26:LCM26 LCP26 LCR26:LEF26 LEH26:LFR26 LMC26 LME26 LMG26:LMI26 LML26 LMN26:LOB26 LOD26:LPN26 LVY26 LWA26 LWC26:LWE26 LWH26 LWJ26:LXX26 LXZ26:LZJ26 MFU26 MFW26 MFY26:MGA26 MGD26 MGF26:MHT26 MHV26:MJF26 MPQ26 MPS26 MPU26:MPW26 MPZ26 MQB26:MRP26 MRR26:MTB26 MZM26 MZO26 MZQ26:MZS26 MZV26 MZX26:NBL26 NBN26:NCX26 NJI26 NJK26 NJM26:NJO26 NJR26 NJT26:NLH26 NLJ26:NMT26 NTE26 NTG26 NTI26:NTK26 NTN26 NTP26:NVD26 NVF26:NWP26 ODA26 ODC26 ODE26:ODG26 ODJ26 ODL26:OEZ26 OFB26:OGL26 OMW26 OMY26 ONA26:ONC26 ONF26 ONH26:OOV26 OOX26:OQH26 OWS26 OWU26 OWW26:OWY26 OXB26 OXD26:OYR26 OYT26:PAD26 PGO26 PGQ26 PGS26:PGU26 PGX26 PGZ26:PIN26 PIP26:PJZ26 PQK26 PQM26 PQO26:PQQ26 PQT26 PQV26:PSJ26 PSL26:PTV26 QAG26 QAI26 QAK26:QAM26 QAP26 QAR26:QCF26 QCH26:QDR26 QKC26 QKE26 QKG26:QKI26 QKL26 QKN26:QMB26 QMD26:QNN26 QTY26 QUA26 QUC26:QUE26 QUH26 QUJ26:QVX26 QVZ26:QXJ26 RDU26 RDW26 RDY26:REA26 RED26 REF26:RFT26 RFV26:RHF26 RNQ26 RNS26 RNU26:RNW26 RNZ26 ROB26:RPP26 RPR26:RRB26 RXM26 RXO26 RXQ26:RXS26 RXV26 RXX26:RZL26 RZN26:SAX26 SHI26 SHK26 SHM26:SHO26 SHR26 SHT26:SJH26 SJJ26:SKT26 SRE26 SRG26 SRI26:SRK26 SRN26 SRP26:STD26 STF26:SUP26 TBA26 TBC26 TBE26:TBG26 TBJ26 TBL26:TCZ26 TDB26:TEL26 TKW26 TKY26 TLA26:TLC26 TLF26 TLH26:TMV26 TMX26:TOH26 TUS26 TUU26 TUW26:TUY26 TVB26 TVD26:TWR26 TWT26:TYD26 UEO26 UEQ26 UES26:UEU26 UEX26 UEZ26:UGN26 UGP26:UHZ26 UOK26 UOM26 UOO26:UOQ26 UOT26 UOV26:UQJ26 UQL26:URV26 UYG26 UYI26 UYK26:UYM26 UYP26 UYR26:VAF26 VAH26:VBR26 VIC26 VIE26 VIG26:VII26 VIL26 VIN26:VKB26 VKD26:VLN26 VRY26 VSA26 VSC26:VSE26 VSH26 VSJ26:VTX26 VTZ26:VVJ26 WBU26 WBW26 WBY26:WCA26 WCD26 WCF26:WDT26 WDV26:WFF26 WLQ26 WLS26 WLU26:WLW26 WLZ26 WMB26:WNP26 WNR26:WPB26 WVM26 WVO26 WVQ26:WVS26 WVV26 WVX26:WXL26 WXN26:WYX26 QKD41:QNN41 JB29:ML29 SX29:WH29 ACT29:AGD29 AMP29:APZ29 AWL29:AZV29 BGH29:BJR29 BQD29:BTN29 BZZ29:CDJ29 CJV29:CNF29 CTR29:CXB29 DDN29:DGX29 DNJ29:DQT29 DXF29:EAP29 EHB29:EKL29 EQX29:EUH29 FAT29:FED29 FKP29:FNZ29 FUL29:FXV29 GEH29:GHR29 GOD29:GRN29 GXZ29:HBJ29 HHV29:HLF29 HRR29:HVB29 IBN29:IEX29 ILJ29:IOT29 IVF29:IYP29 JFB29:JIL29 JOX29:JSH29 JYT29:KCD29 KIP29:KLZ29 KSL29:KVV29 LCH29:LFR29 LMD29:LPN29 LVZ29:LZJ29 MFV29:MJF29 MPR29:MTB29 MZN29:NCX29 NJJ29:NMT29 NTF29:NWP29 ODB29:OGL29 OMX29:OQH29 OWT29:PAD29 PGP29:PJZ29 PQL29:PTV29 QAH29:QDR29 QKD29:QNN29 QTZ29:QXJ29 RDV29:RHF29 RNR29:RRB29 RXN29:SAX29 SHJ29:SKT29 SRF29:SUP29 TBB29:TEL29 TKX29:TOH29 TUT29:TYD29 UEP29:UHZ29 UOL29:URV29 UYH29:VBR29 VID29:VLN29 VRZ29:VVJ29 WBV29:WFF29 WLR29:WPB29 WVN29:WYX29 QAH41:QDR41 JB32:ML32 SX32:WH32 ACT32:AGD32 AMP32:APZ32 AWL32:AZV32 BGH32:BJR32 BQD32:BTN32 BZZ32:CDJ32 CJV32:CNF32 CTR32:CXB32 DDN32:DGX32 DNJ32:DQT32 DXF32:EAP32 EHB32:EKL32 EQX32:EUH32 FAT32:FED32 FKP32:FNZ32 FUL32:FXV32 GEH32:GHR32 GOD32:GRN32 GXZ32:HBJ32 HHV32:HLF32 HRR32:HVB32 IBN32:IEX32 ILJ32:IOT32 IVF32:IYP32 JFB32:JIL32 JOX32:JSH32 JYT32:KCD32 KIP32:KLZ32 KSL32:KVV32 LCH32:LFR32 LMD32:LPN32 LVZ32:LZJ32 MFV32:MJF32 MPR32:MTB32 MZN32:NCX32 NJJ32:NMT32 NTF32:NWP32 ODB32:OGL32 OMX32:OQH32 OWT32:PAD32 PGP32:PJZ32 PQL32:PTV32 QAH32:QDR32 QKD32:QNN32 QTZ32:QXJ32 RDV32:RHF32 RNR32:RRB32 RXN32:SAX32 SHJ32:SKT32 SRF32:SUP32 TBB32:TEL32 TKX32:TOH32 TUT32:TYD32 UEP32:UHZ32 UOL32:URV32 UYH32:VBR32 VID32:VLN32 VRZ32:VVJ32 WBV32:WFF32 WLR32:WPB32 WVN32:WYX32 PQL41:PTV41 JB35:ML35 SX35:WH35 ACT35:AGD35 AMP35:APZ35 AWL35:AZV35 BGH35:BJR35 BQD35:BTN35 BZZ35:CDJ35 CJV35:CNF35 CTR35:CXB35 DDN35:DGX35 DNJ35:DQT35 DXF35:EAP35 EHB35:EKL35 EQX35:EUH35 FAT35:FED35 FKP35:FNZ35 FUL35:FXV35 GEH35:GHR35 GOD35:GRN35 GXZ35:HBJ35 HHV35:HLF35 HRR35:HVB35 IBN35:IEX35 ILJ35:IOT35 IVF35:IYP35 JFB35:JIL35 JOX35:JSH35 JYT35:KCD35 KIP35:KLZ35 KSL35:KVV35 LCH35:LFR35 LMD35:LPN35 LVZ35:LZJ35 MFV35:MJF35 MPR35:MTB35 MZN35:NCX35 NJJ35:NMT35 NTF35:NWP35 ODB35:OGL35 OMX35:OQH35 OWT35:PAD35 PGP35:PJZ35 PQL35:PTV35 QAH35:QDR35 QKD35:QNN35 QTZ35:QXJ35 RDV35:RHF35 RNR35:RRB35 RXN35:SAX35 SHJ35:SKT35 SRF35:SUP35 TBB35:TEL35 TKX35:TOH35 TUT35:TYD35 UEP35:UHZ35 UOL35:URV35 UYH35:VBR35 VID35:VLN35 VRZ35:VVJ35 WBV35:WFF35 WLR35:WPB35 WVN35:WYX35 PGP41:PJZ41 JB38:ML38 SX38:WH38 ACT38:AGD38 AMP38:APZ38 AWL38:AZV38 BGH38:BJR38 BQD38:BTN38 BZZ38:CDJ38 CJV38:CNF38 CTR38:CXB38 DDN38:DGX38 DNJ38:DQT38 DXF38:EAP38 EHB38:EKL38 EQX38:EUH38 FAT38:FED38 FKP38:FNZ38 FUL38:FXV38 GEH38:GHR38 GOD38:GRN38 GXZ38:HBJ38 HHV38:HLF38 HRR38:HVB38 IBN38:IEX38 ILJ38:IOT38 IVF38:IYP38 JFB38:JIL38 JOX38:JSH38 JYT38:KCD38 KIP38:KLZ38 KSL38:KVV38 LCH38:LFR38 LMD38:LPN38 LVZ38:LZJ38 MFV38:MJF38 MPR38:MTB38 MZN38:NCX38 NJJ38:NMT38 NTF38:NWP38 ODB38:OGL38 OMX38:OQH38 OWT38:PAD38 PGP38:PJZ38 PQL38:PTV38 QAH38:QDR38 QKD38:QNN38 QTZ38:QXJ38 RDV38:RHF38 RNR38:RRB38 RXN38:SAX38 SHJ38:SKT38 SRF38:SUP38 TBB38:TEL38 TKX38:TOH38 TUT38:TYD38 UEP38:UHZ38 UOL38:URV38 UYH38:VBR38 VID38:VLN38 VRZ38:VVJ38 WBV38:WFF38 WLR38:WPB38 WVN38:WYX38 OWT41:PAD41 JB41:ML41 SX41:WH41 ACT41:AGD41 AMP41:APZ41 AWL41:AZV41 BGH41:BJR41 BQD41:BTN41 BZZ41:CDJ41 CJV41:CNF41 CTR41:CXB41 DDN41:DGX41 DNJ41:DQT41 DXF41:EAP41 EHB41:EKL41 EQX41:EUH41 FAT41:FED41 FKP41:FNZ41 FUL41:FXV41 GEH41:GHR41 GOD41:GRN41 GXZ41:HBJ41 HHV41:HLF41 HRR41:HVB41 IBN41:IEX41 ILJ41:IOT41 IVF41:IYP41 JFB41:JIL41 JOX41:JSH41 JYT41:KCD41 KIP41:KLZ41 KSL41:KVV41 LCH41:LFR41 LMD41:LPN41 LVZ41:LZJ41 MFV41:MJF41 MPR41:MTB41 MZN41:NCX41 NJJ41:NMT41 NTF41:NWP41 ODB41:OGL41 OMX41:OQH41" xr:uid="{00000000-0002-0000-0C00-000009000000}">
      <formula1>0</formula1>
      <formula2>1</formula2>
    </dataValidation>
    <dataValidation type="decimal" allowBlank="1" showInputMessage="1" showErrorMessage="1" errorTitle="Invalid data" error="Enter a number between 0 and 1 to represent the proportion of this activity that has been completed within this 100 metre section" sqref="E16:CP16 JA16:ML16 SW16:WH16 ACS16:AGD16 AMO16:APZ16 AWK16:AZV16 BGG16:BJR16 BQC16:BTN16 BZY16:CDJ16 CJU16:CNF16 CTQ16:CXB16 DDM16:DGX16 DNI16:DQT16 DXE16:EAP16 EHA16:EKL16 EQW16:EUH16 FAS16:FED16 FKO16:FNZ16 FUK16:FXV16 GEG16:GHR16 GOC16:GRN16 GXY16:HBJ16 HHU16:HLF16 HRQ16:HVB16 IBM16:IEX16 ILI16:IOT16 IVE16:IYP16 JFA16:JIL16 JOW16:JSH16 JYS16:KCD16 KIO16:KLZ16 KSK16:KVV16 LCG16:LFR16 LMC16:LPN16 LVY16:LZJ16 MFU16:MJF16 MPQ16:MTB16 MZM16:NCX16 NJI16:NMT16 NTE16:NWP16 ODA16:OGL16 OMW16:OQH16 OWS16:PAD16 PGO16:PJZ16 PQK16:PTV16 QAG16:QDR16 QKC16:QNN16 QTY16:QXJ16 RDU16:RHF16 RNQ16:RRB16 RXM16:SAX16 SHI16:SKT16 SRE16:SUP16 TBA16:TEL16 TKW16:TOH16 TUS16:TYD16 UEO16:UHZ16 UOK16:URV16 UYG16:VBR16 VIC16:VLN16 VRY16:VVJ16 WBU16:WFF16 WLQ16:WPB16 WVM16:WYX16 E19:N19 P19 R19:U19 W19:AD19 AF19:AJ19 AL19:AO19 AR19:CO19 JA19:JJ19 JL19 JN19:JQ19 JS19:JZ19 KB19:KF19 KH19:KK19 KN19:MK19 SW19:TF19 TH19 TJ19:TM19 TO19:TV19 TX19:UB19 UD19:UG19 UJ19:WG19 ACS19:ADB19 ADD19 ADF19:ADI19 ADK19:ADR19 ADT19:ADX19 ADZ19:AEC19 AEF19:AGC19 AMO19:AMX19 AMZ19 ANB19:ANE19 ANG19:ANN19 ANP19:ANT19 ANV19:ANY19 AOB19:APY19 AWK19:AWT19 AWV19 AWX19:AXA19 AXC19:AXJ19 AXL19:AXP19 AXR19:AXU19 AXX19:AZU19 BGG19:BGP19 BGR19 BGT19:BGW19 BGY19:BHF19 BHH19:BHL19 BHN19:BHQ19 BHT19:BJQ19 BQC19:BQL19 BQN19 BQP19:BQS19 BQU19:BRB19 BRD19:BRH19 BRJ19:BRM19 BRP19:BTM19 BZY19:CAH19 CAJ19 CAL19:CAO19 CAQ19:CAX19 CAZ19:CBD19 CBF19:CBI19 CBL19:CDI19 CJU19:CKD19 CKF19 CKH19:CKK19 CKM19:CKT19 CKV19:CKZ19 CLB19:CLE19 CLH19:CNE19 CTQ19:CTZ19 CUB19 CUD19:CUG19 CUI19:CUP19 CUR19:CUV19 CUX19:CVA19 CVD19:CXA19 DDM19:DDV19 DDX19 DDZ19:DEC19 DEE19:DEL19 DEN19:DER19 DET19:DEW19 DEZ19:DGW19 DNI19:DNR19 DNT19 DNV19:DNY19 DOA19:DOH19 DOJ19:DON19 DOP19:DOS19 DOV19:DQS19 DXE19:DXN19 DXP19 DXR19:DXU19 DXW19:DYD19 DYF19:DYJ19 DYL19:DYO19 DYR19:EAO19 EHA19:EHJ19 EHL19 EHN19:EHQ19 EHS19:EHZ19 EIB19:EIF19 EIH19:EIK19 EIN19:EKK19 EQW19:ERF19 ERH19 ERJ19:ERM19 ERO19:ERV19 ERX19:ESB19 ESD19:ESG19 ESJ19:EUG19 FAS19:FBB19 FBD19 FBF19:FBI19 FBK19:FBR19 FBT19:FBX19 FBZ19:FCC19 FCF19:FEC19 FKO19:FKX19 FKZ19 FLB19:FLE19 FLG19:FLN19 FLP19:FLT19 FLV19:FLY19 FMB19:FNY19 FUK19:FUT19 FUV19 FUX19:FVA19 FVC19:FVJ19 FVL19:FVP19 FVR19:FVU19 FVX19:FXU19 GEG19:GEP19 GER19 GET19:GEW19 GEY19:GFF19 GFH19:GFL19 GFN19:GFQ19 GFT19:GHQ19 GOC19:GOL19 GON19 GOP19:GOS19 GOU19:GPB19 GPD19:GPH19 GPJ19:GPM19 GPP19:GRM19 GXY19:GYH19 GYJ19 GYL19:GYO19 GYQ19:GYX19 GYZ19:GZD19 GZF19:GZI19 GZL19:HBI19 HHU19:HID19 HIF19 HIH19:HIK19 HIM19:HIT19 HIV19:HIZ19 HJB19:HJE19 HJH19:HLE19 HRQ19:HRZ19 HSB19 HSD19:HSG19 HSI19:HSP19 HSR19:HSV19 HSX19:HTA19 HTD19:HVA19 IBM19:IBV19 IBX19 IBZ19:ICC19 ICE19:ICL19 ICN19:ICR19 ICT19:ICW19 ICZ19:IEW19 ILI19:ILR19 ILT19 ILV19:ILY19 IMA19:IMH19 IMJ19:IMN19 IMP19:IMS19 IMV19:IOS19 IVE19:IVN19 IVP19 IVR19:IVU19 IVW19:IWD19 IWF19:IWJ19 IWL19:IWO19 IWR19:IYO19 JFA19:JFJ19 JFL19 JFN19:JFQ19 JFS19:JFZ19 JGB19:JGF19 JGH19:JGK19 JGN19:JIK19 JOW19:JPF19 JPH19 JPJ19:JPM19 JPO19:JPV19 JPX19:JQB19 JQD19:JQG19 JQJ19:JSG19 JYS19:JZB19 JZD19 JZF19:JZI19 JZK19:JZR19 JZT19:JZX19 JZZ19:KAC19 KAF19:KCC19 KIO19:KIX19 KIZ19 KJB19:KJE19 KJG19:KJN19 KJP19:KJT19 KJV19:KJY19 KKB19:KLY19 KSK19:KST19 KSV19 KSX19:KTA19 KTC19:KTJ19 KTL19:KTP19 KTR19:KTU19 KTX19:KVU19 LCG19:LCP19 LCR19 LCT19:LCW19 LCY19:LDF19 LDH19:LDL19 LDN19:LDQ19 LDT19:LFQ19 LMC19:LML19 LMN19 LMP19:LMS19 LMU19:LNB19 LND19:LNH19 LNJ19:LNM19 LNP19:LPM19 LVY19:LWH19 LWJ19 LWL19:LWO19 LWQ19:LWX19 LWZ19:LXD19 LXF19:LXI19 LXL19:LZI19 MFU19:MGD19 MGF19 MGH19:MGK19 MGM19:MGT19 MGV19:MGZ19 MHB19:MHE19 MHH19:MJE19 MPQ19:MPZ19 MQB19 MQD19:MQG19 MQI19:MQP19 MQR19:MQV19 MQX19:MRA19 MRD19:MTA19 MZM19:MZV19 MZX19 MZZ19:NAC19 NAE19:NAL19 NAN19:NAR19 NAT19:NAW19 NAZ19:NCW19 NJI19:NJR19 NJT19 NJV19:NJY19 NKA19:NKH19 NKJ19:NKN19 NKP19:NKS19 NKV19:NMS19 NTE19:NTN19 NTP19 NTR19:NTU19 NTW19:NUD19 NUF19:NUJ19 NUL19:NUO19 NUR19:NWO19 ODA19:ODJ19 ODL19 ODN19:ODQ19 ODS19:ODZ19 OEB19:OEF19 OEH19:OEK19 OEN19:OGK19 OMW19:ONF19 ONH19 ONJ19:ONM19 ONO19:ONV19 ONX19:OOB19 OOD19:OOG19 OOJ19:OQG19 OWS19:OXB19 OXD19 OXF19:OXI19 OXK19:OXR19 OXT19:OXX19 OXZ19:OYC19 OYF19:PAC19 PGO19:PGX19 PGZ19 PHB19:PHE19 PHG19:PHN19 PHP19:PHT19 PHV19:PHY19 PIB19:PJY19 PQK19:PQT19 PQV19 PQX19:PRA19 PRC19:PRJ19 PRL19:PRP19 PRR19:PRU19 PRX19:PTU19 QAG19:QAP19 QAR19 QAT19:QAW19 QAY19:QBF19 QBH19:QBL19 QBN19:QBQ19 QBT19:QDQ19 QKC19:QKL19 QKN19 QKP19:QKS19 QKU19:QLB19 QLD19:QLH19 QLJ19:QLM19 QLP19:QNM19 QTY19:QUH19 QUJ19 QUL19:QUO19 QUQ19:QUX19 QUZ19:QVD19 QVF19:QVI19 QVL19:QXI19 RDU19:RED19 REF19 REH19:REK19 REM19:RET19 REV19:REZ19 RFB19:RFE19 RFH19:RHE19 RNQ19:RNZ19 ROB19 ROD19:ROG19 ROI19:ROP19 ROR19:ROV19 ROX19:RPA19 RPD19:RRA19 RXM19:RXV19 RXX19 RXZ19:RYC19 RYE19:RYL19 RYN19:RYR19 RYT19:RYW19 RYZ19:SAW19 SHI19:SHR19 SHT19 SHV19:SHY19 SIA19:SIH19 SIJ19:SIN19 SIP19:SIS19 SIV19:SKS19 SRE19:SRN19 SRP19 SRR19:SRU19 SRW19:SSD19 SSF19:SSJ19 SSL19:SSO19 SSR19:SUO19 TBA19:TBJ19 TBL19 TBN19:TBQ19 TBS19:TBZ19 TCB19:TCF19 TCH19:TCK19 TCN19:TEK19 TKW19:TLF19 TLH19 TLJ19:TLM19 TLO19:TLV19 TLX19:TMB19 TMD19:TMG19 TMJ19:TOG19 TUS19:TVB19 TVD19 TVF19:TVI19 TVK19:TVR19 TVT19:TVX19 TVZ19:TWC19 TWF19:TYC19 UEO19:UEX19 UEZ19 UFB19:UFE19 UFG19:UFN19 UFP19:UFT19 UFV19:UFY19 UGB19:UHY19 UOK19:UOT19 UOV19 UOX19:UPA19 UPC19:UPJ19 UPL19:UPP19 UPR19:UPU19 UPX19:URU19 UYG19:UYP19 UYR19 UYT19:UYW19 UYY19:UZF19 UZH19:UZL19 UZN19:UZQ19 UZT19:VBQ19 VIC19:VIL19 VIN19 VIP19:VIS19 VIU19:VJB19 VJD19:VJH19 VJJ19:VJM19 VJP19:VLM19 VRY19:VSH19 VSJ19 VSL19:VSO19 VSQ19:VSX19 VSZ19:VTD19 VTF19:VTI19 VTL19:VVI19 WBU19:WCD19 WCF19 WCH19:WCK19 WCM19:WCT19 WCV19:WCZ19 WDB19:WDE19 WDH19:WFE19 WLQ19:WLZ19 WMB19 WMD19:WMG19 WMI19:WMP19 WMR19:WMV19 WMX19:WNA19 WND19:WPA19 WVM19:WVV19 WVX19 WVZ19:WWC19 WWE19:WWL19 WWN19:WWR19 WWT19:WWW19 WWZ19:WYW19 E22:CP22 JA22:ML22 SW22:WH22 ACS22:AGD22 AMO22:APZ22 AWK22:AZV22 BGG22:BJR22 BQC22:BTN22 BZY22:CDJ22 CJU22:CNF22 CTQ22:CXB22 DDM22:DGX22 DNI22:DQT22 DXE22:EAP22 EHA22:EKL22 EQW22:EUH22 FAS22:FED22 FKO22:FNZ22 FUK22:FXV22 GEG22:GHR22 GOC22:GRN22 GXY22:HBJ22 HHU22:HLF22 HRQ22:HVB22 IBM22:IEX22 ILI22:IOT22 IVE22:IYP22 JFA22:JIL22 JOW22:JSH22 JYS22:KCD22 KIO22:KLZ22 KSK22:KVV22 LCG22:LFR22 LMC22:LPN22 LVY22:LZJ22 MFU22:MJF22 MPQ22:MTB22 MZM22:NCX22 NJI22:NMT22 NTE22:NWP22 ODA22:OGL22 OMW22:OQH22 OWS22:PAD22 PGO22:PJZ22 PQK22:PTV22 QAG22:QDR22 QKC22:QNN22 QTY22:QXJ22 RDU22:RHF22 RNQ22:RRB22 RXM22:SAX22 SHI22:SKT22 SRE22:SUP22 TBA22:TEL22 TKW22:TOH22 TUS22:TYD22 UEO22:UHZ22 UOK22:URV22 UYG22:VBR22 VIC22:VLN22 VRY22:VVJ22 WBU22:WFF22 WLQ22:WPB22 WVM22:WYX22 E25:AC25 JA25:JY25 SW25:TU25 ACS25:ADQ25 AMO25:ANM25 AWK25:AXI25 BGG25:BHE25 BQC25:BRA25 BZY25:CAW25 CJU25:CKS25 CTQ25:CUO25 DDM25:DEK25 DNI25:DOG25 DXE25:DYC25 EHA25:EHY25 EQW25:ERU25 FAS25:FBQ25 FKO25:FLM25 FUK25:FVI25 GEG25:GFE25 GOC25:GPA25 GXY25:GYW25 HHU25:HIS25 HRQ25:HSO25 IBM25:ICK25 ILI25:IMG25 IVE25:IWC25 JFA25:JFY25 JOW25:JPU25 JYS25:JZQ25 KIO25:KJM25 KSK25:KTI25 LCG25:LDE25 LMC25:LNA25 LVY25:LWW25 MFU25:MGS25 MPQ25:MQO25 MZM25:NAK25 NJI25:NKG25 NTE25:NUC25 ODA25:ODY25 OMW25:ONU25 OWS25:OXQ25 PGO25:PHM25 PQK25:PRI25 QAG25:QBE25 QKC25:QLA25 QTY25:QUW25 RDU25:RES25 RNQ25:ROO25 RXM25:RYK25 SHI25:SIG25 SRE25:SSC25 TBA25:TBY25 TKW25:TLU25 TUS25:TVQ25 UEO25:UFM25 UOK25:UPI25 UYG25:UZE25 VIC25:VJA25 VRY25:VSW25 WBU25:WCS25 WLQ25:WMO25 WVM25:WWK25 WYN64 JA31:KB31 SW31:TX31 ACS31:ADT31 AMO31:ANP31 AWK31:AXL31 BGG31:BHH31 BQC31:BRD31 BZY31:CAZ31 CJU31:CKV31 CTQ31:CUR31 DDM31:DEN31 DNI31:DOJ31 DXE31:DYF31 EHA31:EIB31 EQW31:ERX31 FAS31:FBT31 FKO31:FLP31 FUK31:FVL31 GEG31:GFH31 GOC31:GPD31 GXY31:GYZ31 HHU31:HIV31 HRQ31:HSR31 IBM31:ICN31 ILI31:IMJ31 IVE31:IWF31 JFA31:JGB31 JOW31:JPX31 JYS31:JZT31 KIO31:KJP31 KSK31:KTL31 LCG31:LDH31 LMC31:LND31 LVY31:LWZ31 MFU31:MGV31 MPQ31:MQR31 MZM31:NAN31 NJI31:NKJ31 NTE31:NUF31 ODA31:OEB31 OMW31:ONX31 OWS31:OXT31 PGO31:PHP31 PQK31:PRL31 QAG31:QBH31 QKC31:QLD31 QTY31:QUZ31 RDU31:REV31 RNQ31:ROR31 RXM31:RYN31 SHI31:SIJ31 SRE31:SSF31 TBA31:TCB31 TKW31:TLX31 TUS31:TVT31 UEO31:UFP31 UOK31:UPL31 UYG31:UZH31 VIC31:VJD31 VRY31:VSZ31 WBU31:WCV31 WLQ31:WMR31 WVM31:WWN31 CQ43:CS43 MM43:MO43 WI43:WK43 AGE43:AGG43 AQA43:AQC43 AZW43:AZY43 BJS43:BJU43 BTO43:BTQ43 CDK43:CDM43 CNG43:CNI43 CXC43:CXE43 DGY43:DHA43 DQU43:DQW43 EAQ43:EAS43 EKM43:EKO43 EUI43:EUK43 FEE43:FEG43 FOA43:FOC43 FXW43:FXY43 GHS43:GHU43 GRO43:GRQ43 HBK43:HBM43 HLG43:HLI43 HVC43:HVE43 IEY43:IFA43 IOU43:IOW43 IYQ43:IYS43 JIM43:JIO43 JSI43:JSK43 KCE43:KCG43 KMA43:KMC43 KVW43:KVY43 LFS43:LFU43 LPO43:LPQ43 LZK43:LZM43 MJG43:MJI43 MTC43:MTE43 NCY43:NDA43 NMU43:NMW43 NWQ43:NWS43 OGM43:OGO43 OQI43:OQK43 PAE43:PAG43 PKA43:PKC43 PTW43:PTY43 QDS43:QDU43 QNO43:QNQ43 QXK43:QXM43 RHG43:RHI43 RRC43:RRE43 SAY43:SBA43 SKU43:SKW43 SUQ43:SUS43 TEM43:TEO43 TOI43:TOK43 TYE43:TYG43 UIA43:UIC43 URW43:URY43 VBS43:VBU43 VLO43:VLQ43 VVK43:VVM43 WFG43:WFI43 WPC43:WPE43 WYY43:WZA43 AZ64 BP64 CF64 KV64 LL64 MB64 UR64 VH64 VX64 AEN64 AFD64 AFT64 AOJ64 AOZ64 APP64 AYF64 AYV64 AZL64 BIB64 BIR64 BJH64 BRX64 BSN64 BTD64 CBT64 CCJ64 CCZ64 CLP64 CMF64 CMV64 CVL64 CWB64 CWR64 DFH64 DFX64 DGN64 DPD64 DPT64 DQJ64 DYZ64 DZP64 EAF64 EIV64 EJL64 EKB64 ESR64 ETH64 ETX64 FCN64 FDD64 FDT64 FMJ64 FMZ64 FNP64 FWF64 FWV64 FXL64 GGB64 GGR64 GHH64 GPX64 GQN64 GRD64 GZT64 HAJ64 HAZ64 HJP64 HKF64 HKV64 HTL64 HUB64 HUR64 IDH64 IDX64 IEN64 IND64 INT64 IOJ64 IWZ64 IXP64 IYF64 JGV64 JHL64 JIB64 JQR64 JRH64 JRX64 KAN64 KBD64 KBT64 KKJ64 KKZ64 KLP64 KUF64 KUV64 KVL64 LEB64 LER64 LFH64 LNX64 LON64 LPD64 LXT64 LYJ64 LYZ64 MHP64 MIF64 MIV64 MRL64 MSB64 MSR64 NBH64 NBX64 NCN64 NLD64 NLT64 NMJ64 NUZ64 NVP64 NWF64 OEV64 OFL64 OGB64 OOR64 OPH64 OPX64 OYN64 OZD64 OZT64 PIJ64 PIZ64 PJP64 PSF64 PSV64 PTL64 QCB64 QCR64 QDH64 QLX64 QMN64 QND64 QVT64 QWJ64 QWZ64 RFP64 RGF64 RGV64 RPL64 RQB64 RQR64 RZH64 RZX64 SAN64 SJD64 SJT64 SKJ64 SSZ64 STP64 SUF64 TCV64 TDL64 TEB64 TMR64 TNH64 TNX64 TWN64 TXD64 TXT64 UGJ64 UGZ64 UHP64 UQF64 UQV64 URL64 VAB64 VAR64 VBH64 VJX64 VKN64 VLD64 VTT64 VUJ64 VUZ64 WDP64 WEF64 WEV64 WNL64 WOB64 WOR64 WXH64 WXX64" xr:uid="{00000000-0002-0000-0C00-00000A000000}">
      <formula1>0</formula1>
      <formula2>1</formula2>
    </dataValidation>
    <dataValidation type="decimal" allowBlank="1" showInputMessage="1" showErrorMessage="1" promptTitle="Progreso acumulado alcantarilla" prompt="Para cada alcantarilla (utilizando filas diferentes para tubería y caja), introduzca el porcentaje de finalización actual. Por ejemplo, si hay 2 alcantarillas dentro de este km, una al 40 % y la otra al 90 %, introduzca &quot;=0,4+0,9&quot; en la celda." sqref="E14:G14 I14:N14 P14:X14 Z14:AC14 AE14:AS14 AU14:AZ14 BB14 BD14:BZ14 CB14:CL14 CN14:CP14" xr:uid="{093763C9-94E1-46A3-BDF9-D23D9E297C81}">
      <formula1>0</formula1>
      <formula2>4</formula2>
    </dataValidation>
    <dataValidation type="decimal" allowBlank="1" showInputMessage="1" showErrorMessage="1" promptTitle="Progreso acumulado caja" prompt="Para cada alcantarilla (utilizando filas diferentes para tubería y caja), introduzca el porcentaje de finalización actual. Por ejemplo, si hay 2 alcantarillas dentro de este km, una al 40 % y la otra al 90 %, introduzca &quot;=0,4+0,9&quot; en la celda.l" sqref="E15:G15 I15:N15 P15:X15 Z15:AC15 AE15:AS15 AU15:AZ15 BB15 BD15:BZ15 CB15:CL15 CN15:CP15" xr:uid="{8C5123FD-0D93-4B9E-88FE-20EE77AB8FD1}">
      <formula1>0</formula1>
      <formula2>4</formula2>
    </dataValidation>
    <dataValidation allowBlank="1" showInputMessage="1" showErrorMessage="1" promptTitle="Progreso de este periodo" prompt="Introduzca un número que refleje el progreso de la construcción de la alcantarilla en este kilómetro desde el último informe. Por ejemplo, si el estado de una alcantarilla ha pasado del 50 % al 90 %, introduzca 0,4 para reflejar el progreso alcanzado._x000a_" sqref="E17:J17 L17 N17:Z17 AB17 AD17:AI17 AK17:AP17 AR17:AZ17 BB17:BG17 BI17:BJ17 BL17:BM17 BP17:CA17 CC17:CP17" xr:uid="{F8E43128-2385-471B-872F-4BC0E21D123D}"/>
    <dataValidation allowBlank="1" showInputMessage="1" showErrorMessage="1" errorTitle="Invalid data" error="Enter a figure between 0 and 1" promptTitle="Progreso este período" prompt="Introduzca un valor entre 0,2 y 1000 para representar el progreso de este puente durante este período de informe. Por ejemplo, si el progreso acumulado del período anterior fue del 50 % y el de este período es del 70 %, introduzca 0,2 en esta celda." sqref="O20 Q20 V20 AE20 AK20 AP20:AQ20" xr:uid="{96C0964D-300E-4BA6-B3D2-90E2AD76694A}"/>
    <dataValidation type="decimal" allowBlank="1" showInputMessage="1" showErrorMessage="1" errorTitle="Invalid data" error="Enter a number between 0 and 1" promptTitle="Progreso acumulado" prompt="Introduzca una cifra entre 0 y 1 para indicar el progreso acumulado de este puente al final del período de informe actual. 1,0 representa el 100 % de finalización." sqref="O19 Q19 V19 AE19 AK19 AP19:AQ19 CP19" xr:uid="{D8C3239D-4C59-40B2-B3C2-969924A0BBC9}">
      <formula1>0</formula1>
      <formula2>1</formula2>
    </dataValidation>
    <dataValidation type="decimal" allowBlank="1" showInputMessage="1" showErrorMessage="1" promptTitle="Progreso este periodo" prompt="Ingrese un número entre 0 y 1 para reflejar el progreso verificado con esta actividad en esta sección de 1 km desde el último informe." sqref="CP20 E23 J23:K23 AS23:AT23 AV23:AY23 BC23 BE23:BL23 BW23:BX23 BZ23 CP23 E26 G26 I26:K26 N26 P26:BD26 BF26:CP26" xr:uid="{2C62122D-A86B-44A5-BC98-F816C6385E51}">
      <formula1>0</formula1>
      <formula2>1</formula2>
    </dataValidation>
    <dataValidation type="decimal" allowBlank="1" showInputMessage="1" showErrorMessage="1" errorTitle="Invalid data" error="Enter a number between 0 and 1 to represent the proportion of this activity that has been completed within this 100 metre section" promptTitle="Progreso acumulado" prompt="Introduzca una cifra entre 0 y 1 para representar el progreso acumulado en este tramo de 1 km al final del período de informe actual." sqref="E10:CP11 E28:CP28 E31:AG31 BO31:CP31 E34:CP34 E37:CP37 E40:CP40" xr:uid="{EEBD09D4-F822-406E-BFF3-749B8D423A00}">
      <formula1>0</formula1>
      <formula2>1</formula2>
    </dataValidation>
    <dataValidation type="decimal" allowBlank="1" showInputMessage="1" showErrorMessage="1" promptTitle="Progreso de este periodo" prompt="Ingrese un número entre 0 y 1 para reflejar el progreso verificado con esta actividad en este tramo de km desde el último informe." sqref="E29:CP29 E32:CP32 E35:CP35 E38:CP38 E41:CP41" xr:uid="{5AB3B04B-C023-4805-B34E-69855F1F36FB}">
      <formula1>0</formula1>
      <formula2>1</formula2>
    </dataValidation>
  </dataValidations>
  <pageMargins left="0.7" right="0.7" top="0.75" bottom="0.75" header="0.511811023622047" footer="0.511811023622047"/>
  <pageSetup paperSize="9" scale="77"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78"/>
  <sheetViews>
    <sheetView zoomScale="70" zoomScaleNormal="70" workbookViewId="0">
      <selection activeCell="A12" sqref="A12"/>
    </sheetView>
  </sheetViews>
  <sheetFormatPr baseColWidth="10" defaultColWidth="10.796875" defaultRowHeight="15.6"/>
  <cols>
    <col min="1" max="1" width="18.296875" style="4" customWidth="1"/>
    <col min="2" max="3" width="11" customWidth="1"/>
    <col min="4" max="4" width="26.296875" customWidth="1"/>
    <col min="5" max="5" width="17.296875" style="4" customWidth="1"/>
    <col min="6" max="6" width="18" style="4" customWidth="1"/>
    <col min="7" max="7" width="16.5" style="4" customWidth="1"/>
    <col min="8" max="8" width="17.5" style="4" customWidth="1"/>
    <col min="9" max="9" width="21.8984375" style="4" customWidth="1"/>
    <col min="10" max="18" width="16.296875" style="4" customWidth="1"/>
    <col min="19" max="19" width="12" style="4" customWidth="1"/>
    <col min="20" max="20" width="13.09765625" style="4" customWidth="1"/>
    <col min="21" max="21" width="12.59765625" style="4" customWidth="1"/>
    <col min="22" max="22" width="13.296875" style="4" customWidth="1"/>
    <col min="23" max="16384" width="10.796875" style="4"/>
  </cols>
  <sheetData>
    <row r="1" spans="1:18" ht="40.200000000000003" customHeight="1" thickBot="1"/>
    <row r="2" spans="1:18" ht="39.75" customHeight="1" thickTop="1" thickBot="1">
      <c r="A2" s="418" t="s">
        <v>176</v>
      </c>
      <c r="B2" s="899"/>
      <c r="C2" s="869"/>
      <c r="D2" s="869"/>
      <c r="E2" s="419"/>
      <c r="F2" s="900" t="s">
        <v>177</v>
      </c>
      <c r="G2" s="901"/>
      <c r="I2" s="420" t="s">
        <v>178</v>
      </c>
      <c r="J2" s="421" t="s">
        <v>177</v>
      </c>
      <c r="K2" s="421" t="s">
        <v>179</v>
      </c>
      <c r="L2" s="421" t="s">
        <v>180</v>
      </c>
      <c r="M2" s="421" t="s">
        <v>181</v>
      </c>
      <c r="N2" s="421" t="s">
        <v>182</v>
      </c>
      <c r="O2" s="421" t="s">
        <v>183</v>
      </c>
      <c r="P2" s="421" t="s">
        <v>184</v>
      </c>
      <c r="Q2" s="421" t="s">
        <v>185</v>
      </c>
      <c r="R2" s="421" t="s">
        <v>186</v>
      </c>
    </row>
    <row r="3" spans="1:18" ht="42" customHeight="1" thickTop="1">
      <c r="D3" s="902" t="s">
        <v>146</v>
      </c>
      <c r="E3" s="903"/>
      <c r="F3" s="5" t="s">
        <v>11</v>
      </c>
      <c r="G3" s="6" t="s">
        <v>12</v>
      </c>
      <c r="I3" s="422" t="s">
        <v>187</v>
      </c>
      <c r="J3" s="7" t="str">
        <f>IF('1. ACTS Mapeo de Riesgos'!B3="", "falta", "completo")</f>
        <v>falta</v>
      </c>
      <c r="K3" s="8" t="str">
        <f>IF('2. Integridad Proactiva'!B2="", "falta", "completo")</f>
        <v>falta</v>
      </c>
      <c r="L3" s="8" t="str">
        <f>IF('3. Tasa Public Proactiva'!B2="", "falta", "completo")</f>
        <v>falta</v>
      </c>
      <c r="M3" s="8" t="str">
        <f>IF('4. Precision Proactiva'!B2="", "falta", "completo")</f>
        <v>falta</v>
      </c>
      <c r="N3" s="8" t="str">
        <f>IF('5. Resp Proactiva EC'!C2="", "falta", "completo")</f>
        <v>falta</v>
      </c>
      <c r="O3" s="8" t="str">
        <f>IF('6. Resp Reactiva EC'!C2="", "falta", "completo")</f>
        <v>falta</v>
      </c>
      <c r="P3" s="8" t="str">
        <f>IF('7. Eval de los Procesos'!B2="", "falta", "completo")</f>
        <v>falta</v>
      </c>
      <c r="Q3" s="8" t="str">
        <f>IF('9. Resumen Post Rev Indep'!C2="", "falta", "completo")</f>
        <v>falta</v>
      </c>
      <c r="R3" s="9" t="str">
        <f>IF('10. Gestion de Licitaciones'!C2="", "falta", "completo")</f>
        <v>falta</v>
      </c>
    </row>
    <row r="4" spans="1:18" ht="30" customHeight="1">
      <c r="B4" s="872" t="s">
        <v>171</v>
      </c>
      <c r="C4" s="879"/>
      <c r="D4" s="904" t="s">
        <v>151</v>
      </c>
      <c r="E4" s="905"/>
      <c r="F4" s="10" t="str">
        <f>IF('1. ACTS Mapeo de Riesgos'!B6="", "falta", "completo")</f>
        <v>falta</v>
      </c>
      <c r="G4" s="11" t="str">
        <f>IF('1. ACTS Mapeo de Riesgos'!E6="", "falta", "completo")</f>
        <v>falta</v>
      </c>
      <c r="I4" s="423" t="s">
        <v>188</v>
      </c>
      <c r="J4" s="12" t="str">
        <f>IF('1. ACTS Mapeo de Riesgos'!G3="", "falta", "completo")</f>
        <v>falta</v>
      </c>
      <c r="K4" s="13" t="str">
        <f>IF('2. Integridad Proactiva'!F2="", "falta", "completo")</f>
        <v>falta</v>
      </c>
      <c r="L4" s="13" t="str">
        <f>IF('3. Tasa Public Proactiva'!E2="", "falta", "completo")</f>
        <v>falta</v>
      </c>
      <c r="M4" s="13" t="str">
        <f>IF('4. Precision Proactiva'!F2="", "falta", "completo")</f>
        <v>falta</v>
      </c>
      <c r="N4" s="13" t="str">
        <f>IF('5. Resp Proactiva EC'!F2="", "falta", "completo")</f>
        <v>falta</v>
      </c>
      <c r="O4" s="13" t="str">
        <f>IF('6. Resp Reactiva EC'!F2="", "falta", "completo")</f>
        <v>falta</v>
      </c>
      <c r="P4" s="13" t="str">
        <f>IF('7. Eval de los Procesos'!D2="", "falta", "completo")</f>
        <v>falta</v>
      </c>
      <c r="Q4" s="13" t="str">
        <f>IF('9. Resumen Post Rev Indep'!M2="", "falta", "completo")</f>
        <v>falta</v>
      </c>
      <c r="R4" s="14" t="str">
        <f>IF('10. Gestion de Licitaciones'!M2="", "falta", "completo")</f>
        <v>falta</v>
      </c>
    </row>
    <row r="5" spans="1:18" ht="30" customHeight="1" thickBot="1">
      <c r="B5" s="872"/>
      <c r="C5" s="879"/>
      <c r="D5" s="906" t="s">
        <v>152</v>
      </c>
      <c r="E5" s="907"/>
      <c r="F5" s="10" t="str">
        <f>IF('1. ACTS Mapeo de Riesgos'!B7="", "falta", "completo")</f>
        <v>falta</v>
      </c>
      <c r="G5" s="11" t="str">
        <f>IF('1. ACTS Mapeo de Riesgos'!E7="", "falta", "completo")</f>
        <v>falta</v>
      </c>
      <c r="I5" s="424" t="s">
        <v>189</v>
      </c>
      <c r="J5" s="15" t="str">
        <f>IF('1. ACTS Mapeo de Riesgos'!I3="", "falta", "completo")</f>
        <v>falta</v>
      </c>
      <c r="K5" s="16" t="str">
        <f>IF('2. Integridad Proactiva'!H2="", "falta", "completo")</f>
        <v>falta</v>
      </c>
      <c r="L5" s="16" t="str">
        <f>IF('3. Tasa Public Proactiva'!H2="", "falta", "completo")</f>
        <v>falta</v>
      </c>
      <c r="M5" s="16" t="str">
        <f>IF('4. Precision Proactiva'!I2="", "falta", "completo")</f>
        <v>falta</v>
      </c>
      <c r="N5" s="16" t="str">
        <f>IF('5. Resp Proactiva EC'!I2="", "falta", "completo")</f>
        <v>falta</v>
      </c>
      <c r="O5" s="16" t="str">
        <f>IF('6. Resp Reactiva EC'!J2="", "falta", "completo")</f>
        <v>falta</v>
      </c>
      <c r="P5" s="16" t="str">
        <f>IF('7. Eval de los Procesos'!H2="", "falta", "completo")</f>
        <v>falta</v>
      </c>
      <c r="Q5" s="16" t="str">
        <f>IF('9. Resumen Post Rev Indep'!R2="", "falta", "completo")</f>
        <v>falta</v>
      </c>
      <c r="R5" s="17" t="str">
        <f>IF('10. Gestion de Licitaciones'!O2="", "falta", "completo")</f>
        <v>falta</v>
      </c>
    </row>
    <row r="6" spans="1:18" ht="30" customHeight="1" thickBot="1">
      <c r="B6" s="840"/>
      <c r="C6" s="865"/>
      <c r="D6" s="908" t="s">
        <v>153</v>
      </c>
      <c r="E6" s="909"/>
      <c r="F6" s="10" t="str">
        <f>IF('1. ACTS Mapeo de Riesgos'!B8="", "falta", "completo")</f>
        <v>falta</v>
      </c>
      <c r="G6" s="11" t="str">
        <f>IF('1. ACTS Mapeo de Riesgos'!E8="", "falta", "completo")</f>
        <v>falta</v>
      </c>
    </row>
    <row r="7" spans="1:18" ht="30" customHeight="1" thickTop="1" thickBot="1">
      <c r="B7" s="895" t="s">
        <v>172</v>
      </c>
      <c r="C7" s="896"/>
      <c r="D7" s="910" t="s">
        <v>154</v>
      </c>
      <c r="E7" s="911"/>
      <c r="F7" s="10" t="str">
        <f>IF('1. ACTS Mapeo de Riesgos'!B10="", "falta", "completo")</f>
        <v>falta</v>
      </c>
      <c r="G7" s="11" t="str">
        <f>IF('1. ACTS Mapeo de Riesgos'!E10="", "falta", "completo")</f>
        <v>falta</v>
      </c>
    </row>
    <row r="8" spans="1:18" ht="43.2" customHeight="1" thickBot="1">
      <c r="B8" s="872"/>
      <c r="C8" s="879"/>
      <c r="D8" s="906" t="s">
        <v>155</v>
      </c>
      <c r="E8" s="907"/>
      <c r="F8" s="10" t="str">
        <f>IF('1. ACTS Mapeo de Riesgos'!B11="", "falta", "completo")</f>
        <v>falta</v>
      </c>
      <c r="G8" s="11" t="str">
        <f>IF('1. ACTS Mapeo de Riesgos'!E11="", "falta", "completo")</f>
        <v>falta</v>
      </c>
      <c r="I8" s="425" t="s">
        <v>178</v>
      </c>
      <c r="J8" s="426" t="s">
        <v>190</v>
      </c>
      <c r="K8" s="426" t="s">
        <v>191</v>
      </c>
      <c r="L8" s="426" t="s">
        <v>192</v>
      </c>
      <c r="M8" s="426" t="s">
        <v>193</v>
      </c>
      <c r="N8" s="427" t="s">
        <v>194</v>
      </c>
    </row>
    <row r="9" spans="1:18" ht="39.6" customHeight="1" thickBot="1">
      <c r="B9" s="840"/>
      <c r="C9" s="865"/>
      <c r="D9" s="908" t="s">
        <v>156</v>
      </c>
      <c r="E9" s="909"/>
      <c r="F9" s="10" t="str">
        <f>IF('1. ACTS Mapeo de Riesgos'!B12="", "falta", "completo")</f>
        <v>falta</v>
      </c>
      <c r="G9" s="11" t="str">
        <f>IF('1. ACTS Mapeo de Riesgos'!E12="", "falta", "completo")</f>
        <v>falta</v>
      </c>
      <c r="I9" s="428" t="s">
        <v>187</v>
      </c>
      <c r="J9" s="18" t="str">
        <f>IF('11. Sostenibilidad Economica'!B2="", "falta", "completo")</f>
        <v>falta</v>
      </c>
      <c r="K9" s="19" t="str">
        <f>IF('12. Sostenibilidad Social'!B2="", "falta", "completo")</f>
        <v>falta</v>
      </c>
      <c r="L9" s="19" t="str">
        <f>IF('13. Sostenibilidad Instituc'!B2="", "falta", "completo")</f>
        <v>falta</v>
      </c>
      <c r="M9" s="19" t="str">
        <f>IF('14. Sostenibilidad Ambiental'!B2="", "falta", "completo")</f>
        <v>falta</v>
      </c>
      <c r="N9" s="20" t="str">
        <f>IF('15. Financiación Climática'!B2="", "falta", "completo")</f>
        <v>falta</v>
      </c>
    </row>
    <row r="10" spans="1:18" ht="30" customHeight="1" thickTop="1">
      <c r="B10" s="895" t="s">
        <v>173</v>
      </c>
      <c r="C10" s="896"/>
      <c r="D10" s="910" t="s">
        <v>157</v>
      </c>
      <c r="E10" s="911"/>
      <c r="F10" s="10" t="str">
        <f>IF('1. ACTS Mapeo de Riesgos'!B14="", "falta", "completo")</f>
        <v>falta</v>
      </c>
      <c r="G10" s="11" t="str">
        <f>IF('1. ACTS Mapeo de Riesgos'!E14="", "falta", "completo")</f>
        <v>falta</v>
      </c>
      <c r="I10" s="429" t="s">
        <v>188</v>
      </c>
      <c r="J10" s="21" t="str">
        <f>IF('11. Sostenibilidad Economica'!E2="", "falta", "completo")</f>
        <v>falta</v>
      </c>
      <c r="K10" s="13" t="str">
        <f>IF('12. Sostenibilidad Social'!E2="", "falta", "completo")</f>
        <v>falta</v>
      </c>
      <c r="L10" s="13" t="str">
        <f>IF('13. Sostenibilidad Instituc'!E2="", "falta", "completo")</f>
        <v>falta</v>
      </c>
      <c r="M10" s="13" t="str">
        <f>IF('14. Sostenibilidad Ambiental'!E2="", "falta", "completo")</f>
        <v>falta</v>
      </c>
      <c r="N10" s="22" t="str">
        <f>IF('15. Financiación Climática'!E2="", "falta", "completo")</f>
        <v>falta</v>
      </c>
    </row>
    <row r="11" spans="1:18" ht="30" customHeight="1" thickBot="1">
      <c r="B11" s="872"/>
      <c r="C11" s="879"/>
      <c r="D11" s="906" t="s">
        <v>174</v>
      </c>
      <c r="E11" s="907"/>
      <c r="F11" s="10" t="str">
        <f>IF('1. ACTS Mapeo de Riesgos'!B15="", "falta", "completo")</f>
        <v>falta</v>
      </c>
      <c r="G11" s="11" t="str">
        <f>IF('1. ACTS Mapeo de Riesgos'!E15="", "falta", "completo")</f>
        <v>falta</v>
      </c>
      <c r="I11" s="430" t="s">
        <v>189</v>
      </c>
      <c r="J11" s="23" t="str">
        <f>IF('11. Sostenibilidad Economica'!G2="", "falta", "completo")</f>
        <v>falta</v>
      </c>
      <c r="K11" s="24" t="str">
        <f>IF('12. Sostenibilidad Social'!G2="", "falta", "completo")</f>
        <v>falta</v>
      </c>
      <c r="L11" s="24" t="str">
        <f>IF('13. Sostenibilidad Instituc'!G2="", "falta", "completo")</f>
        <v>falta</v>
      </c>
      <c r="M11" s="24" t="str">
        <f>IF('14. Sostenibilidad Ambiental'!G2="", "falta", "completo")</f>
        <v>falta</v>
      </c>
      <c r="N11" s="25" t="str">
        <f>IF('15. Financiación Climática'!G2="", "falta", "completo")</f>
        <v>falta</v>
      </c>
    </row>
    <row r="12" spans="1:18" ht="30" customHeight="1" thickBot="1">
      <c r="B12" s="840"/>
      <c r="C12" s="865"/>
      <c r="D12" s="908" t="s">
        <v>159</v>
      </c>
      <c r="E12" s="909"/>
      <c r="F12" s="10" t="str">
        <f>IF('1. ACTS Mapeo de Riesgos'!B16="", "falta", "completo")</f>
        <v>falta</v>
      </c>
      <c r="G12" s="11" t="str">
        <f>IF('1. ACTS Mapeo de Riesgos'!E16="", "falta", "completo")</f>
        <v>falta</v>
      </c>
    </row>
    <row r="13" spans="1:18" ht="30" customHeight="1" thickTop="1">
      <c r="B13" s="895" t="s">
        <v>175</v>
      </c>
      <c r="C13" s="896"/>
      <c r="D13" s="910" t="s">
        <v>160</v>
      </c>
      <c r="E13" s="911"/>
      <c r="F13" s="10" t="str">
        <f>IF('1. ACTS Mapeo de Riesgos'!B18="", "falta", "completo")</f>
        <v>falta</v>
      </c>
      <c r="G13" s="11" t="str">
        <f>IF('1. ACTS Mapeo de Riesgos'!E18="", "falta", "completo")</f>
        <v>falta</v>
      </c>
    </row>
    <row r="14" spans="1:18" ht="30" customHeight="1">
      <c r="B14" s="872"/>
      <c r="C14" s="879"/>
      <c r="D14" s="906" t="s">
        <v>161</v>
      </c>
      <c r="E14" s="907"/>
      <c r="F14" s="10" t="str">
        <f>IF('1. ACTS Mapeo de Riesgos'!B19="", "falta", "completo")</f>
        <v>falta</v>
      </c>
      <c r="G14" s="11" t="str">
        <f>IF('1. ACTS Mapeo de Riesgos'!E19="", "falta", "completo")</f>
        <v>falta</v>
      </c>
    </row>
    <row r="15" spans="1:18" ht="30" customHeight="1" thickBot="1">
      <c r="B15" s="840"/>
      <c r="C15" s="865"/>
      <c r="D15" s="908" t="s">
        <v>162</v>
      </c>
      <c r="E15" s="909"/>
      <c r="F15" s="10" t="str">
        <f>IF('1. ACTS Mapeo de Riesgos'!B20="", "falta", "completo")</f>
        <v>falta</v>
      </c>
      <c r="G15" s="11" t="str">
        <f>IF('1. ACTS Mapeo de Riesgos'!E20="", "falta", "completo")</f>
        <v>falta</v>
      </c>
    </row>
    <row r="16" spans="1:18" ht="30" customHeight="1" thickTop="1" thickBot="1">
      <c r="B16" s="415"/>
      <c r="C16" s="417"/>
      <c r="D16" s="916" t="s">
        <v>163</v>
      </c>
      <c r="E16" s="917"/>
      <c r="F16" s="912" t="str">
        <f>IF('1. ACTS Mapeo de Riesgos'!B21="", "falta", "completo")</f>
        <v>falta</v>
      </c>
      <c r="G16" s="912"/>
    </row>
    <row r="17" spans="1:21" ht="21.75" customHeight="1" thickTop="1"/>
    <row r="18" spans="1:21" ht="21.75" customHeight="1" thickBot="1"/>
    <row r="19" spans="1:21" customFormat="1" ht="40.5" customHeight="1" thickTop="1" thickBot="1">
      <c r="A19" s="431" t="s">
        <v>176</v>
      </c>
      <c r="B19" s="880"/>
      <c r="C19" s="881"/>
      <c r="D19" s="882"/>
      <c r="E19" s="913" t="s">
        <v>179</v>
      </c>
      <c r="F19" s="914"/>
      <c r="G19" s="914"/>
      <c r="H19" s="914"/>
      <c r="I19" s="915"/>
      <c r="J19" s="891" t="s">
        <v>180</v>
      </c>
      <c r="K19" s="892"/>
      <c r="L19" s="892"/>
      <c r="M19" s="892"/>
      <c r="N19" s="893"/>
      <c r="O19" s="891" t="s">
        <v>181</v>
      </c>
      <c r="P19" s="892"/>
      <c r="Q19" s="891" t="s">
        <v>182</v>
      </c>
      <c r="R19" s="892"/>
      <c r="S19" s="892"/>
      <c r="T19" s="892"/>
      <c r="U19" s="893"/>
    </row>
    <row r="20" spans="1:21" customFormat="1" ht="43.8" customHeight="1" thickTop="1" thickBot="1">
      <c r="B20" s="875" t="s">
        <v>195</v>
      </c>
      <c r="C20" s="876"/>
      <c r="D20" s="432" t="s">
        <v>196</v>
      </c>
      <c r="E20" s="439" t="s">
        <v>219</v>
      </c>
      <c r="F20" s="440" t="s">
        <v>220</v>
      </c>
      <c r="G20" s="440" t="s">
        <v>221</v>
      </c>
      <c r="H20" s="440" t="s">
        <v>13</v>
      </c>
      <c r="I20" s="441" t="s">
        <v>14</v>
      </c>
      <c r="J20" s="442" t="s">
        <v>222</v>
      </c>
      <c r="K20" s="894" t="s">
        <v>223</v>
      </c>
      <c r="L20" s="894"/>
      <c r="M20" s="442" t="s">
        <v>224</v>
      </c>
      <c r="N20" s="442" t="s">
        <v>225</v>
      </c>
      <c r="O20" s="443" t="s">
        <v>226</v>
      </c>
      <c r="P20" s="444" t="s">
        <v>227</v>
      </c>
      <c r="Q20" s="416" t="s">
        <v>228</v>
      </c>
      <c r="R20" s="445" t="s">
        <v>229</v>
      </c>
      <c r="S20" s="445" t="s">
        <v>230</v>
      </c>
      <c r="T20" s="446" t="s">
        <v>227</v>
      </c>
      <c r="U20" s="447" t="s">
        <v>231</v>
      </c>
    </row>
    <row r="21" spans="1:21" ht="30" customHeight="1" thickTop="1">
      <c r="B21" s="877" t="s">
        <v>197</v>
      </c>
      <c r="C21" s="878"/>
      <c r="D21" s="433" t="s">
        <v>198</v>
      </c>
      <c r="E21" s="10" t="str">
        <f>IF('2. Integridad Proactiva'!D4="", "falta", "completo")</f>
        <v>falta</v>
      </c>
      <c r="F21" s="27" t="str">
        <f>IF('2. Integridad Proactiva'!F4="", "falta", "completo")</f>
        <v>falta</v>
      </c>
      <c r="G21" s="28" t="str">
        <f>IF('2. Integridad Proactiva'!G4="", "falta", "completo")</f>
        <v>falta</v>
      </c>
      <c r="H21" s="27" t="str">
        <f>IF('2. Integridad Proactiva'!H4="", "falta", "completo")</f>
        <v>falta</v>
      </c>
      <c r="I21" s="11" t="str">
        <f>IF('2. Integridad Proactiva'!I4="", "falta", "completo")</f>
        <v>falta</v>
      </c>
      <c r="J21" s="10" t="str">
        <f>IF('3. Tasa Public Proactiva'!F5="", "falta", "completo")</f>
        <v>falta</v>
      </c>
      <c r="K21" s="27" t="str">
        <f>IF('3. Tasa Public Proactiva'!G5="", "falta", "completo")</f>
        <v>falta</v>
      </c>
      <c r="L21" s="28" t="str">
        <f>IF('3. Tasa Public Proactiva'!H5="", "falta", "completo")</f>
        <v>falta</v>
      </c>
      <c r="M21" s="27" t="str">
        <f>IF('3. Tasa Public Proactiva'!I5="", "falta", "completo")</f>
        <v>falta</v>
      </c>
      <c r="N21" s="11" t="str">
        <f>IF('3. Tasa Public Proactiva'!J5="", "falta", "completo")</f>
        <v>falta</v>
      </c>
      <c r="O21" s="29" t="str">
        <f>IF('4. Precision Proactiva'!E4="", "falta", "completo")</f>
        <v>falta</v>
      </c>
      <c r="P21" s="30" t="str">
        <f>IF('4. Precision Proactiva'!F4="", "falta", "completo")</f>
        <v>falta</v>
      </c>
      <c r="Q21" s="31" t="str">
        <f>IF('5. Resp Proactiva EC'!E4="", "falta", "completo")</f>
        <v>falta</v>
      </c>
      <c r="R21" s="31" t="str">
        <f>IF('5. Resp Proactiva EC'!G4="", "falta", "completo")</f>
        <v>falta</v>
      </c>
      <c r="S21" s="29" t="str">
        <f>IF('5. Resp Proactiva EC'!H4="", "falta", "completo")</f>
        <v>falta</v>
      </c>
      <c r="T21" s="29" t="str">
        <f>IF('5. Resp Proactiva EC'!I4="", "falta", "completo")</f>
        <v>falta</v>
      </c>
      <c r="U21" s="30" t="str">
        <f>IF('5. Resp Proactiva EC'!K4="", "falta", "completo")</f>
        <v>falta</v>
      </c>
    </row>
    <row r="22" spans="1:21" ht="30" customHeight="1">
      <c r="B22" s="872"/>
      <c r="C22" s="879"/>
      <c r="D22" s="434" t="s">
        <v>199</v>
      </c>
      <c r="E22" s="32" t="str">
        <f>IF('2. Integridad Proactiva'!D5="", "falta", "completo")</f>
        <v>falta</v>
      </c>
      <c r="F22" s="33" t="str">
        <f>IF('2. Integridad Proactiva'!F5="", "falta", "completo")</f>
        <v>falta</v>
      </c>
      <c r="G22" s="33" t="str">
        <f>IF('2. Integridad Proactiva'!G5="", "falta", "completo")</f>
        <v>falta</v>
      </c>
      <c r="H22" s="33" t="str">
        <f>IF('2. Integridad Proactiva'!H5="", "falta", "completo")</f>
        <v>falta</v>
      </c>
      <c r="I22" s="34" t="str">
        <f>IF('2. Integridad Proactiva'!I5="", "falta", "completo")</f>
        <v>falta</v>
      </c>
      <c r="J22" s="32" t="str">
        <f>IF('3. Tasa Public Proactiva'!F6="", "falta", "completo")</f>
        <v>falta</v>
      </c>
      <c r="K22" s="33" t="str">
        <f>IF('3. Tasa Public Proactiva'!G6="", "falta", "completo")</f>
        <v>falta</v>
      </c>
      <c r="L22" s="33" t="str">
        <f>IF('3. Tasa Public Proactiva'!H6="", "falta", "completo")</f>
        <v>falta</v>
      </c>
      <c r="M22" s="33" t="str">
        <f>IF('3. Tasa Public Proactiva'!I6="", "falta", "completo")</f>
        <v>falta</v>
      </c>
      <c r="N22" s="34" t="str">
        <f>IF('3. Tasa Public Proactiva'!J6="", "falta", "completo")</f>
        <v>falta</v>
      </c>
      <c r="O22" s="33" t="str">
        <f>IF('4. Precision Proactiva'!E5="", "falta", "completo")</f>
        <v>falta</v>
      </c>
      <c r="P22" s="34" t="str">
        <f>IF('4. Precision Proactiva'!F5="", "falta", "completo")</f>
        <v>falta</v>
      </c>
      <c r="Q22" s="35" t="str">
        <f>IF('5. Resp Proactiva EC'!E5="", "falta", "completo")</f>
        <v>falta</v>
      </c>
      <c r="R22" s="33" t="str">
        <f>IF('5. Resp Proactiva EC'!G5="", "falta", "completo")</f>
        <v>falta</v>
      </c>
      <c r="S22" s="33" t="str">
        <f>IF('5. Resp Proactiva EC'!H5="", "falta", "completo")</f>
        <v>falta</v>
      </c>
      <c r="T22" s="33" t="str">
        <f>IF('5. Resp Proactiva EC'!I5="", "falta", "completo")</f>
        <v>falta</v>
      </c>
      <c r="U22" s="34" t="str">
        <f>IF('5. Resp Proactiva EC'!K5="", "falta", "completo")</f>
        <v>falta</v>
      </c>
    </row>
    <row r="23" spans="1:21" ht="30" customHeight="1">
      <c r="B23" s="872"/>
      <c r="C23" s="879"/>
      <c r="D23" s="434" t="s">
        <v>17</v>
      </c>
      <c r="E23" s="32" t="str">
        <f>IF('2. Integridad Proactiva'!D6="", "falta", "completo")</f>
        <v>falta</v>
      </c>
      <c r="F23" s="33" t="str">
        <f>IF('2. Integridad Proactiva'!F6="", "falta", "completo")</f>
        <v>falta</v>
      </c>
      <c r="G23" s="33" t="str">
        <f>IF('2. Integridad Proactiva'!G6="", "falta", "completo")</f>
        <v>falta</v>
      </c>
      <c r="H23" s="33" t="str">
        <f>IF('2. Integridad Proactiva'!H6="", "falta", "completo")</f>
        <v>falta</v>
      </c>
      <c r="I23" s="34" t="str">
        <f>IF('2. Integridad Proactiva'!I6="", "falta", "completo")</f>
        <v>falta</v>
      </c>
      <c r="J23" s="32" t="str">
        <f>IF('3. Tasa Public Proactiva'!F7="", "falta", "completo")</f>
        <v>falta</v>
      </c>
      <c r="K23" s="33" t="str">
        <f>IF('3. Tasa Public Proactiva'!G7="", "falta", "completo")</f>
        <v>falta</v>
      </c>
      <c r="L23" s="33" t="str">
        <f>IF('3. Tasa Public Proactiva'!H7="", "falta", "completo")</f>
        <v>falta</v>
      </c>
      <c r="M23" s="33" t="str">
        <f>IF('3. Tasa Public Proactiva'!I7="", "falta", "completo")</f>
        <v>falta</v>
      </c>
      <c r="N23" s="34" t="str">
        <f>IF('3. Tasa Public Proactiva'!J7="", "falta", "completo")</f>
        <v>falta</v>
      </c>
      <c r="O23" s="33" t="str">
        <f>IF('4. Precision Proactiva'!E6="", "falta", "completo")</f>
        <v>falta</v>
      </c>
      <c r="P23" s="34" t="str">
        <f>IF('4. Precision Proactiva'!F6="", "falta", "completo")</f>
        <v>falta</v>
      </c>
      <c r="Q23" s="35" t="str">
        <f>IF('5. Resp Proactiva EC'!E6="", "falta", "completo")</f>
        <v>falta</v>
      </c>
      <c r="R23" s="33" t="str">
        <f>IF('5. Resp Proactiva EC'!G6="", "falta", "completo")</f>
        <v>falta</v>
      </c>
      <c r="S23" s="33" t="str">
        <f>IF('5. Resp Proactiva EC'!H6="", "falta", "completo")</f>
        <v>falta</v>
      </c>
      <c r="T23" s="33" t="str">
        <f>IF('5. Resp Proactiva EC'!I6="", "falta", "completo")</f>
        <v>falta</v>
      </c>
      <c r="U23" s="34" t="str">
        <f>IF('5. Resp Proactiva EC'!K6="", "falta", "completo")</f>
        <v>falta</v>
      </c>
    </row>
    <row r="24" spans="1:21" ht="30" customHeight="1">
      <c r="B24" s="872"/>
      <c r="C24" s="879"/>
      <c r="D24" s="434" t="s">
        <v>200</v>
      </c>
      <c r="E24" s="32" t="str">
        <f>IF('2. Integridad Proactiva'!D7="", "falta", "completo")</f>
        <v>falta</v>
      </c>
      <c r="F24" s="33" t="str">
        <f>IF('2. Integridad Proactiva'!F7="", "falta", "completo")</f>
        <v>falta</v>
      </c>
      <c r="G24" s="33" t="str">
        <f>IF('2. Integridad Proactiva'!G7="", "falta", "completo")</f>
        <v>falta</v>
      </c>
      <c r="H24" s="33" t="str">
        <f>IF('2. Integridad Proactiva'!H7="", "falta", "completo")</f>
        <v>falta</v>
      </c>
      <c r="I24" s="34" t="str">
        <f>IF('2. Integridad Proactiva'!I7="", "falta", "completo")</f>
        <v>falta</v>
      </c>
      <c r="J24" s="32" t="str">
        <f>IF('3. Tasa Public Proactiva'!F8="", "falta", "completo")</f>
        <v>falta</v>
      </c>
      <c r="K24" s="33" t="str">
        <f>IF('3. Tasa Public Proactiva'!G8="", "falta", "completo")</f>
        <v>falta</v>
      </c>
      <c r="L24" s="33" t="str">
        <f>IF('3. Tasa Public Proactiva'!H8="", "falta", "completo")</f>
        <v>falta</v>
      </c>
      <c r="M24" s="33" t="str">
        <f>IF('3. Tasa Public Proactiva'!I8="", "falta", "completo")</f>
        <v>falta</v>
      </c>
      <c r="N24" s="34" t="str">
        <f>IF('3. Tasa Public Proactiva'!J8="", "falta", "completo")</f>
        <v>falta</v>
      </c>
      <c r="O24" s="33" t="str">
        <f>IF('4. Precision Proactiva'!E7="", "falta", "completo")</f>
        <v>falta</v>
      </c>
      <c r="P24" s="34" t="str">
        <f>IF('4. Precision Proactiva'!F7="", "falta", "completo")</f>
        <v>falta</v>
      </c>
      <c r="Q24" s="35" t="str">
        <f>IF('5. Resp Proactiva EC'!E7="", "falta", "completo")</f>
        <v>falta</v>
      </c>
      <c r="R24" s="33" t="str">
        <f>IF('5. Resp Proactiva EC'!G7="", "falta", "completo")</f>
        <v>falta</v>
      </c>
      <c r="S24" s="33" t="str">
        <f>IF('5. Resp Proactiva EC'!H7="", "falta", "completo")</f>
        <v>falta</v>
      </c>
      <c r="T24" s="33" t="str">
        <f>IF('5. Resp Proactiva EC'!I7="", "falta", "completo")</f>
        <v>falta</v>
      </c>
      <c r="U24" s="34" t="str">
        <f>IF('5. Resp Proactiva EC'!K7="", "falta", "completo")</f>
        <v>falta</v>
      </c>
    </row>
    <row r="25" spans="1:21" ht="30" customHeight="1">
      <c r="B25" s="872"/>
      <c r="C25" s="879"/>
      <c r="D25" s="434" t="s">
        <v>201</v>
      </c>
      <c r="E25" s="32" t="str">
        <f>IF('2. Integridad Proactiva'!D8="", "falta", "completo")</f>
        <v>falta</v>
      </c>
      <c r="F25" s="33" t="str">
        <f>IF('2. Integridad Proactiva'!F8="", "falta", "completo")</f>
        <v>falta</v>
      </c>
      <c r="G25" s="33" t="str">
        <f>IF('2. Integridad Proactiva'!G8="", "falta", "completo")</f>
        <v>falta</v>
      </c>
      <c r="H25" s="33" t="str">
        <f>IF('2. Integridad Proactiva'!H8="", "falta", "completo")</f>
        <v>falta</v>
      </c>
      <c r="I25" s="34" t="str">
        <f>IF('2. Integridad Proactiva'!I8="", "falta", "completo")</f>
        <v>falta</v>
      </c>
      <c r="J25" s="32" t="str">
        <f>IF('3. Tasa Public Proactiva'!F9="", "falta", "completo")</f>
        <v>falta</v>
      </c>
      <c r="K25" s="33" t="str">
        <f>IF('3. Tasa Public Proactiva'!G9="", "falta", "completo")</f>
        <v>falta</v>
      </c>
      <c r="L25" s="33" t="str">
        <f>IF('3. Tasa Public Proactiva'!H9="", "falta", "completo")</f>
        <v>falta</v>
      </c>
      <c r="M25" s="33" t="str">
        <f>IF('3. Tasa Public Proactiva'!I9="", "falta", "completo")</f>
        <v>falta</v>
      </c>
      <c r="N25" s="34" t="str">
        <f>IF('3. Tasa Public Proactiva'!J9="", "falta", "completo")</f>
        <v>falta</v>
      </c>
      <c r="O25" s="33" t="str">
        <f>IF('4. Precision Proactiva'!E8="", "falta", "completo")</f>
        <v>falta</v>
      </c>
      <c r="P25" s="34" t="str">
        <f>IF('4. Precision Proactiva'!F8="", "falta", "completo")</f>
        <v>falta</v>
      </c>
      <c r="Q25" s="35" t="str">
        <f>IF('5. Resp Proactiva EC'!E8="", "falta", "completo")</f>
        <v>falta</v>
      </c>
      <c r="R25" s="33" t="str">
        <f>IF('5. Resp Proactiva EC'!G8="", "falta", "completo")</f>
        <v>falta</v>
      </c>
      <c r="S25" s="33" t="str">
        <f>IF('5. Resp Proactiva EC'!H8="", "falta", "completo")</f>
        <v>falta</v>
      </c>
      <c r="T25" s="33" t="str">
        <f>IF('5. Resp Proactiva EC'!I8="", "falta", "completo")</f>
        <v>falta</v>
      </c>
      <c r="U25" s="34" t="str">
        <f>IF('5. Resp Proactiva EC'!K8="", "falta", "completo")</f>
        <v>falta</v>
      </c>
    </row>
    <row r="26" spans="1:21" ht="30" customHeight="1">
      <c r="B26" s="872"/>
      <c r="C26" s="879"/>
      <c r="D26" s="434" t="s">
        <v>202</v>
      </c>
      <c r="E26" s="32" t="str">
        <f>IF('2. Integridad Proactiva'!D9="", "falta", "completo")</f>
        <v>falta</v>
      </c>
      <c r="F26" s="33" t="str">
        <f>IF('2. Integridad Proactiva'!F9="", "falta", "completo")</f>
        <v>falta</v>
      </c>
      <c r="G26" s="33" t="str">
        <f>IF('2. Integridad Proactiva'!G9="", "falta", "completo")</f>
        <v>falta</v>
      </c>
      <c r="H26" s="33" t="str">
        <f>IF('2. Integridad Proactiva'!H9="", "falta", "completo")</f>
        <v>falta</v>
      </c>
      <c r="I26" s="34" t="str">
        <f>IF('2. Integridad Proactiva'!I9="", "falta", "completo")</f>
        <v>falta</v>
      </c>
      <c r="J26" s="32" t="str">
        <f>IF('3. Tasa Public Proactiva'!F10="", "falta", "completo")</f>
        <v>falta</v>
      </c>
      <c r="K26" s="33" t="str">
        <f>IF('3. Tasa Public Proactiva'!G10="", "falta", "completo")</f>
        <v>falta</v>
      </c>
      <c r="L26" s="33" t="str">
        <f>IF('3. Tasa Public Proactiva'!H10="", "falta", "completo")</f>
        <v>falta</v>
      </c>
      <c r="M26" s="33" t="str">
        <f>IF('3. Tasa Public Proactiva'!I10="", "falta", "completo")</f>
        <v>falta</v>
      </c>
      <c r="N26" s="34" t="str">
        <f>IF('3. Tasa Public Proactiva'!J10="", "falta", "completo")</f>
        <v>falta</v>
      </c>
      <c r="O26" s="33" t="str">
        <f>IF('4. Precision Proactiva'!E9="", "falta", "completo")</f>
        <v>falta</v>
      </c>
      <c r="P26" s="34" t="str">
        <f>IF('4. Precision Proactiva'!F9="", "falta", "completo")</f>
        <v>falta</v>
      </c>
      <c r="Q26" s="35" t="str">
        <f>IF('5. Resp Proactiva EC'!E9="", "falta", "completo")</f>
        <v>falta</v>
      </c>
      <c r="R26" s="33" t="str">
        <f>IF('5. Resp Proactiva EC'!G9="", "falta", "completo")</f>
        <v>falta</v>
      </c>
      <c r="S26" s="33" t="str">
        <f>IF('5. Resp Proactiva EC'!H9="", "falta", "completo")</f>
        <v>falta</v>
      </c>
      <c r="T26" s="33" t="str">
        <f>IF('5. Resp Proactiva EC'!I9="", "falta", "completo")</f>
        <v>falta</v>
      </c>
      <c r="U26" s="34" t="str">
        <f>IF('5. Resp Proactiva EC'!K9="", "falta", "completo")</f>
        <v>falta</v>
      </c>
    </row>
    <row r="27" spans="1:21" ht="30" customHeight="1" thickBot="1">
      <c r="B27" s="840"/>
      <c r="C27" s="865"/>
      <c r="D27" s="435" t="s">
        <v>203</v>
      </c>
      <c r="E27" s="36" t="str">
        <f>IF('2. Integridad Proactiva'!D10="", "falta", "completo")</f>
        <v>falta</v>
      </c>
      <c r="F27" s="37" t="str">
        <f>IF('2. Integridad Proactiva'!F10="", "falta", "completo")</f>
        <v>falta</v>
      </c>
      <c r="G27" s="37" t="str">
        <f>IF('2. Integridad Proactiva'!G10="", "falta", "completo")</f>
        <v>falta</v>
      </c>
      <c r="H27" s="37" t="str">
        <f>IF('2. Integridad Proactiva'!H10="", "falta", "completo")</f>
        <v>falta</v>
      </c>
      <c r="I27" s="38" t="str">
        <f>IF('2. Integridad Proactiva'!I10="", "falta", "completo")</f>
        <v>falta</v>
      </c>
      <c r="J27" s="36" t="str">
        <f>IF('3. Tasa Public Proactiva'!F11="", "falta", "completo")</f>
        <v>falta</v>
      </c>
      <c r="K27" s="37" t="str">
        <f>IF('3. Tasa Public Proactiva'!G11="", "falta", "completo")</f>
        <v>falta</v>
      </c>
      <c r="L27" s="37" t="str">
        <f>IF('3. Tasa Public Proactiva'!H11="", "falta", "completo")</f>
        <v>falta</v>
      </c>
      <c r="M27" s="37" t="str">
        <f>IF('3. Tasa Public Proactiva'!I11="", "falta", "completo")</f>
        <v>falta</v>
      </c>
      <c r="N27" s="38" t="str">
        <f>IF('3. Tasa Public Proactiva'!J11="", "falta", "completo")</f>
        <v>falta</v>
      </c>
      <c r="O27" s="37" t="str">
        <f>IF('4. Precision Proactiva'!E10="", "falta", "completo")</f>
        <v>falta</v>
      </c>
      <c r="P27" s="38" t="str">
        <f>IF('4. Precision Proactiva'!F10="", "falta", "completo")</f>
        <v>falta</v>
      </c>
      <c r="Q27" s="39" t="str">
        <f>IF('5. Resp Proactiva EC'!E10="", "falta", "completo")</f>
        <v>falta</v>
      </c>
      <c r="R27" s="37" t="str">
        <f>IF('5. Resp Proactiva EC'!G10="", "falta", "completo")</f>
        <v>falta</v>
      </c>
      <c r="S27" s="37" t="str">
        <f>IF('5. Resp Proactiva EC'!H10="", "falta", "completo")</f>
        <v>falta</v>
      </c>
      <c r="T27" s="37" t="str">
        <f>IF('5. Resp Proactiva EC'!I10="", "falta", "completo")</f>
        <v>falta</v>
      </c>
      <c r="U27" s="38" t="str">
        <f>IF('5. Resp Proactiva EC'!K10="", "falta", "completo")</f>
        <v>falta</v>
      </c>
    </row>
    <row r="28" spans="1:21" ht="30" customHeight="1" thickTop="1">
      <c r="B28" s="895" t="s">
        <v>204</v>
      </c>
      <c r="C28" s="896"/>
      <c r="D28" s="436" t="s">
        <v>205</v>
      </c>
      <c r="E28" s="32" t="str">
        <f>IF('2. Integridad Proactiva'!D11="", "falta", "completo")</f>
        <v>falta</v>
      </c>
      <c r="F28" s="29" t="str">
        <f>IF('2. Integridad Proactiva'!F11="", "falta", "completo")</f>
        <v>falta</v>
      </c>
      <c r="G28" s="35" t="str">
        <f>IF('2. Integridad Proactiva'!G11="", "falta", "completo")</f>
        <v>falta</v>
      </c>
      <c r="H28" s="27" t="str">
        <f>IF('2. Integridad Proactiva'!H11="", "falta", "completo")</f>
        <v>falta</v>
      </c>
      <c r="I28" s="30" t="str">
        <f>IF('2. Integridad Proactiva'!I11="", "falta", "completo")</f>
        <v>falta</v>
      </c>
      <c r="J28" s="32" t="str">
        <f>IF('3. Tasa Public Proactiva'!F12="", "falta", "completo")</f>
        <v>falta</v>
      </c>
      <c r="K28" s="29" t="str">
        <f>IF('3. Tasa Public Proactiva'!G12="", "falta", "completo")</f>
        <v>falta</v>
      </c>
      <c r="L28" s="35" t="str">
        <f>IF('3. Tasa Public Proactiva'!H12="", "falta", "completo")</f>
        <v>falta</v>
      </c>
      <c r="M28" s="27" t="str">
        <f>IF('3. Tasa Public Proactiva'!I12="", "falta", "completo")</f>
        <v>falta</v>
      </c>
      <c r="N28" s="30" t="str">
        <f>IF('3. Tasa Public Proactiva'!J12="", "falta", "completo")</f>
        <v>falta</v>
      </c>
      <c r="O28" s="29" t="str">
        <f>IF('4. Precision Proactiva'!E11="", "falta", "completo")</f>
        <v>falta</v>
      </c>
      <c r="P28" s="30" t="str">
        <f>IF('4. Precision Proactiva'!F11="", "falta", "completo")</f>
        <v>falta</v>
      </c>
      <c r="Q28" s="35" t="str">
        <f>IF('5. Resp Proactiva EC'!E11="", "falta", "completo")</f>
        <v>falta</v>
      </c>
      <c r="R28" s="33" t="str">
        <f>IF('5. Resp Proactiva EC'!G11="", "falta", "completo")</f>
        <v>falta</v>
      </c>
      <c r="S28" s="27" t="str">
        <f>IF('5. Resp Proactiva EC'!H11="", "falta", "completo")</f>
        <v>falta</v>
      </c>
      <c r="T28" s="27" t="str">
        <f>IF('5. Resp Proactiva EC'!I11="", "falta", "completo")</f>
        <v>falta</v>
      </c>
      <c r="U28" s="11" t="str">
        <f>IF('5. Resp Proactiva EC'!K11="", "falta", "completo")</f>
        <v>falta</v>
      </c>
    </row>
    <row r="29" spans="1:21" ht="30" customHeight="1">
      <c r="B29" s="872"/>
      <c r="C29" s="879"/>
      <c r="D29" s="434" t="s">
        <v>206</v>
      </c>
      <c r="E29" s="32" t="str">
        <f>IF('2. Integridad Proactiva'!D12="", "falta", "completo")</f>
        <v>falta</v>
      </c>
      <c r="F29" s="33" t="str">
        <f>IF('2. Integridad Proactiva'!F12="", "falta", "completo")</f>
        <v>falta</v>
      </c>
      <c r="G29" s="33" t="str">
        <f>IF('2. Integridad Proactiva'!G12="", "falta", "completo")</f>
        <v>falta</v>
      </c>
      <c r="H29" s="33" t="str">
        <f>IF('2. Integridad Proactiva'!H12="", "falta", "completo")</f>
        <v>falta</v>
      </c>
      <c r="I29" s="34" t="str">
        <f>IF('2. Integridad Proactiva'!I12="", "falta", "completo")</f>
        <v>falta</v>
      </c>
      <c r="J29" s="32" t="str">
        <f>IF('3. Tasa Public Proactiva'!F13="", "falta", "completo")</f>
        <v>falta</v>
      </c>
      <c r="K29" s="33" t="str">
        <f>IF('3. Tasa Public Proactiva'!G13="", "falta", "completo")</f>
        <v>falta</v>
      </c>
      <c r="L29" s="33" t="str">
        <f>IF('3. Tasa Public Proactiva'!H13="", "falta", "completo")</f>
        <v>falta</v>
      </c>
      <c r="M29" s="33" t="str">
        <f>IF('3. Tasa Public Proactiva'!I13="", "falta", "completo")</f>
        <v>falta</v>
      </c>
      <c r="N29" s="34" t="str">
        <f>IF('3. Tasa Public Proactiva'!J13="", "falta", "completo")</f>
        <v>falta</v>
      </c>
      <c r="O29" s="33" t="str">
        <f>IF('4. Precision Proactiva'!E12="", "falta", "completo")</f>
        <v>falta</v>
      </c>
      <c r="P29" s="34" t="str">
        <f>IF('4. Precision Proactiva'!F12="", "falta", "completo")</f>
        <v>falta</v>
      </c>
      <c r="Q29" s="35" t="str">
        <f>IF('5. Resp Proactiva EC'!E12="", "falta", "completo")</f>
        <v>falta</v>
      </c>
      <c r="R29" s="33" t="str">
        <f>IF('5. Resp Proactiva EC'!G12="", "falta", "completo")</f>
        <v>falta</v>
      </c>
      <c r="S29" s="33" t="str">
        <f>IF('5. Resp Proactiva EC'!H12="", "falta", "completo")</f>
        <v>falta</v>
      </c>
      <c r="T29" s="27" t="str">
        <f>IF('5. Resp Proactiva EC'!I12="", "falta", "completo")</f>
        <v>falta</v>
      </c>
      <c r="U29" s="11" t="str">
        <f>IF('5. Resp Proactiva EC'!K12="", "falta", "completo")</f>
        <v>falta</v>
      </c>
    </row>
    <row r="30" spans="1:21" ht="30" customHeight="1">
      <c r="B30" s="872"/>
      <c r="C30" s="879"/>
      <c r="D30" s="434" t="s">
        <v>207</v>
      </c>
      <c r="E30" s="32" t="str">
        <f>IF('2. Integridad Proactiva'!D13="", "falta", "completo")</f>
        <v>falta</v>
      </c>
      <c r="F30" s="33" t="str">
        <f>IF('2. Integridad Proactiva'!F13="", "falta", "completo")</f>
        <v>falta</v>
      </c>
      <c r="G30" s="33" t="str">
        <f>IF('2. Integridad Proactiva'!G13="", "falta", "completo")</f>
        <v>falta</v>
      </c>
      <c r="H30" s="33" t="str">
        <f>IF('2. Integridad Proactiva'!H13="", "falta", "completo")</f>
        <v>falta</v>
      </c>
      <c r="I30" s="34" t="str">
        <f>IF('2. Integridad Proactiva'!I13="", "falta", "completo")</f>
        <v>falta</v>
      </c>
      <c r="J30" s="32" t="str">
        <f>IF('3. Tasa Public Proactiva'!F14="", "falta", "completo")</f>
        <v>falta</v>
      </c>
      <c r="K30" s="33" t="str">
        <f>IF('3. Tasa Public Proactiva'!G14="", "falta", "completo")</f>
        <v>falta</v>
      </c>
      <c r="L30" s="33" t="str">
        <f>IF('3. Tasa Public Proactiva'!H14="", "falta", "completo")</f>
        <v>falta</v>
      </c>
      <c r="M30" s="33" t="str">
        <f>IF('3. Tasa Public Proactiva'!I14="", "falta", "completo")</f>
        <v>falta</v>
      </c>
      <c r="N30" s="34" t="str">
        <f>IF('3. Tasa Public Proactiva'!J14="", "falta", "completo")</f>
        <v>falta</v>
      </c>
      <c r="O30" s="33" t="str">
        <f>IF('4. Precision Proactiva'!E13="", "falta", "completo")</f>
        <v>falta</v>
      </c>
      <c r="P30" s="34" t="str">
        <f>IF('4. Precision Proactiva'!F13="", "falta", "completo")</f>
        <v>falta</v>
      </c>
      <c r="Q30" s="35" t="str">
        <f>IF('5. Resp Proactiva EC'!E13="", "falta", "completo")</f>
        <v>falta</v>
      </c>
      <c r="R30" s="33" t="str">
        <f>IF('5. Resp Proactiva EC'!G13="", "falta", "completo")</f>
        <v>falta</v>
      </c>
      <c r="S30" s="33" t="str">
        <f>IF('5. Resp Proactiva EC'!H13="", "falta", "completo")</f>
        <v>falta</v>
      </c>
      <c r="T30" s="27" t="str">
        <f>IF('5. Resp Proactiva EC'!I13="", "falta", "completo")</f>
        <v>falta</v>
      </c>
      <c r="U30" s="11" t="str">
        <f>IF('5. Resp Proactiva EC'!K13="", "falta", "completo")</f>
        <v>falta</v>
      </c>
    </row>
    <row r="31" spans="1:21" ht="30" customHeight="1">
      <c r="B31" s="872"/>
      <c r="C31" s="879"/>
      <c r="D31" s="434" t="s">
        <v>208</v>
      </c>
      <c r="E31" s="32" t="str">
        <f>IF('2. Integridad Proactiva'!D14="", "falta", "completo")</f>
        <v>falta</v>
      </c>
      <c r="F31" s="33" t="str">
        <f>IF('2. Integridad Proactiva'!F14="", "falta", "completo")</f>
        <v>falta</v>
      </c>
      <c r="G31" s="33" t="str">
        <f>IF('2. Integridad Proactiva'!G14="", "falta", "completo")</f>
        <v>falta</v>
      </c>
      <c r="H31" s="33" t="str">
        <f>IF('2. Integridad Proactiva'!H14="", "falta", "completo")</f>
        <v>falta</v>
      </c>
      <c r="I31" s="34" t="str">
        <f>IF('2. Integridad Proactiva'!I14="", "falta", "completo")</f>
        <v>falta</v>
      </c>
      <c r="J31" s="32" t="str">
        <f>IF('3. Tasa Public Proactiva'!F15="", "falta", "completo")</f>
        <v>falta</v>
      </c>
      <c r="K31" s="33" t="str">
        <f>IF('3. Tasa Public Proactiva'!G15="", "falta", "completo")</f>
        <v>falta</v>
      </c>
      <c r="L31" s="33" t="str">
        <f>IF('3. Tasa Public Proactiva'!H15="", "falta", "completo")</f>
        <v>falta</v>
      </c>
      <c r="M31" s="33" t="str">
        <f>IF('3. Tasa Public Proactiva'!I15="", "falta", "completo")</f>
        <v>falta</v>
      </c>
      <c r="N31" s="34" t="str">
        <f>IF('3. Tasa Public Proactiva'!J15="", "falta", "completo")</f>
        <v>falta</v>
      </c>
      <c r="O31" s="33" t="str">
        <f>IF('4. Precision Proactiva'!E14="", "falta", "completo")</f>
        <v>falta</v>
      </c>
      <c r="P31" s="34" t="str">
        <f>IF('4. Precision Proactiva'!F14="", "falta", "completo")</f>
        <v>falta</v>
      </c>
      <c r="Q31" s="35" t="str">
        <f>IF('5. Resp Proactiva EC'!E14="", "falta", "completo")</f>
        <v>falta</v>
      </c>
      <c r="R31" s="33" t="str">
        <f>IF('5. Resp Proactiva EC'!G14="", "falta", "completo")</f>
        <v>falta</v>
      </c>
      <c r="S31" s="33" t="str">
        <f>IF('5. Resp Proactiva EC'!H14="", "falta", "completo")</f>
        <v>falta</v>
      </c>
      <c r="T31" s="27" t="str">
        <f>IF('5. Resp Proactiva EC'!I14="", "falta", "completo")</f>
        <v>falta</v>
      </c>
      <c r="U31" s="11" t="str">
        <f>IF('5. Resp Proactiva EC'!K14="", "falta", "completo")</f>
        <v>falta</v>
      </c>
    </row>
    <row r="32" spans="1:21" ht="30" customHeight="1">
      <c r="B32" s="872"/>
      <c r="C32" s="879"/>
      <c r="D32" s="434" t="s">
        <v>209</v>
      </c>
      <c r="E32" s="32" t="str">
        <f>IF('2. Integridad Proactiva'!D15="", "falta", "completo")</f>
        <v>falta</v>
      </c>
      <c r="F32" s="33" t="str">
        <f>IF('2. Integridad Proactiva'!F15="", "falta", "completo")</f>
        <v>falta</v>
      </c>
      <c r="G32" s="33" t="str">
        <f>IF('2. Integridad Proactiva'!G15="", "falta", "completo")</f>
        <v>falta</v>
      </c>
      <c r="H32" s="33" t="str">
        <f>IF('2. Integridad Proactiva'!H15="", "falta", "completo")</f>
        <v>falta</v>
      </c>
      <c r="I32" s="34" t="str">
        <f>IF('2. Integridad Proactiva'!I15="", "falta", "completo")</f>
        <v>falta</v>
      </c>
      <c r="J32" s="32" t="str">
        <f>IF('3. Tasa Public Proactiva'!F16="", "falta", "completo")</f>
        <v>falta</v>
      </c>
      <c r="K32" s="33" t="str">
        <f>IF('3. Tasa Public Proactiva'!G16="", "falta", "completo")</f>
        <v>falta</v>
      </c>
      <c r="L32" s="33" t="str">
        <f>IF('3. Tasa Public Proactiva'!H16="", "falta", "completo")</f>
        <v>falta</v>
      </c>
      <c r="M32" s="33" t="str">
        <f>IF('3. Tasa Public Proactiva'!I16="", "falta", "completo")</f>
        <v>falta</v>
      </c>
      <c r="N32" s="34" t="str">
        <f>IF('3. Tasa Public Proactiva'!J16="", "falta", "completo")</f>
        <v>falta</v>
      </c>
      <c r="O32" s="33" t="str">
        <f>IF('4. Precision Proactiva'!E15="", "falta", "completo")</f>
        <v>falta</v>
      </c>
      <c r="P32" s="34" t="str">
        <f>IF('4. Precision Proactiva'!F15="", "falta", "completo")</f>
        <v>falta</v>
      </c>
      <c r="Q32" s="35" t="str">
        <f>IF('5. Resp Proactiva EC'!E15="", "falta", "completo")</f>
        <v>falta</v>
      </c>
      <c r="R32" s="33" t="str">
        <f>IF('5. Resp Proactiva EC'!G15="", "falta", "completo")</f>
        <v>falta</v>
      </c>
      <c r="S32" s="33" t="str">
        <f>IF('5. Resp Proactiva EC'!H15="", "falta", "completo")</f>
        <v>falta</v>
      </c>
      <c r="T32" s="27" t="str">
        <f>IF('5. Resp Proactiva EC'!I15="", "falta", "completo")</f>
        <v>falta</v>
      </c>
      <c r="U32" s="11" t="str">
        <f>IF('5. Resp Proactiva EC'!K15="", "falta", "completo")</f>
        <v>falta</v>
      </c>
    </row>
    <row r="33" spans="1:21" ht="30" customHeight="1">
      <c r="B33" s="872"/>
      <c r="C33" s="879"/>
      <c r="D33" s="434" t="s">
        <v>210</v>
      </c>
      <c r="E33" s="32" t="str">
        <f>IF('2. Integridad Proactiva'!D16="", "falta", "completo")</f>
        <v>falta</v>
      </c>
      <c r="F33" s="33" t="str">
        <f>IF('2. Integridad Proactiva'!F16="", "falta", "completo")</f>
        <v>falta</v>
      </c>
      <c r="G33" s="33" t="str">
        <f>IF('2. Integridad Proactiva'!G16="", "falta", "completo")</f>
        <v>falta</v>
      </c>
      <c r="H33" s="33" t="str">
        <f>IF('2. Integridad Proactiva'!H16="", "falta", "completo")</f>
        <v>falta</v>
      </c>
      <c r="I33" s="34" t="str">
        <f>IF('2. Integridad Proactiva'!I16="", "falta", "completo")</f>
        <v>falta</v>
      </c>
      <c r="J33" s="32" t="str">
        <f>IF('3. Tasa Public Proactiva'!F17="", "falta", "completo")</f>
        <v>falta</v>
      </c>
      <c r="K33" s="33" t="str">
        <f>IF('3. Tasa Public Proactiva'!G17="", "falta", "completo")</f>
        <v>falta</v>
      </c>
      <c r="L33" s="33" t="str">
        <f>IF('3. Tasa Public Proactiva'!H17="", "falta", "completo")</f>
        <v>falta</v>
      </c>
      <c r="M33" s="33" t="str">
        <f>IF('3. Tasa Public Proactiva'!I17="", "falta", "completo")</f>
        <v>falta</v>
      </c>
      <c r="N33" s="34" t="str">
        <f>IF('3. Tasa Public Proactiva'!J17="", "falta", "completo")</f>
        <v>falta</v>
      </c>
      <c r="O33" s="33" t="str">
        <f>IF('4. Precision Proactiva'!E16="", "falta", "completo")</f>
        <v>falta</v>
      </c>
      <c r="P33" s="34" t="str">
        <f>IF('4. Precision Proactiva'!F16="", "falta", "completo")</f>
        <v>falta</v>
      </c>
      <c r="Q33" s="35" t="str">
        <f>IF('5. Resp Proactiva EC'!E16="", "falta", "completo")</f>
        <v>falta</v>
      </c>
      <c r="R33" s="33" t="str">
        <f>IF('5. Resp Proactiva EC'!G16="", "falta", "completo")</f>
        <v>falta</v>
      </c>
      <c r="S33" s="33" t="str">
        <f>IF('5. Resp Proactiva EC'!H16="", "falta", "completo")</f>
        <v>falta</v>
      </c>
      <c r="T33" s="27" t="str">
        <f>IF('5. Resp Proactiva EC'!I16="", "falta", "completo")</f>
        <v>falta</v>
      </c>
      <c r="U33" s="11" t="str">
        <f>IF('5. Resp Proactiva EC'!K16="", "falta", "completo")</f>
        <v>falta</v>
      </c>
    </row>
    <row r="34" spans="1:21" ht="30" customHeight="1" thickBot="1">
      <c r="B34" s="840"/>
      <c r="C34" s="865"/>
      <c r="D34" s="437" t="s">
        <v>211</v>
      </c>
      <c r="E34" s="36" t="str">
        <f>IF('2. Integridad Proactiva'!D17="", "falta", "completo")</f>
        <v>falta</v>
      </c>
      <c r="F34" s="37" t="str">
        <f>IF('2. Integridad Proactiva'!F17="", "falta", "completo")</f>
        <v>falta</v>
      </c>
      <c r="G34" s="37" t="str">
        <f>IF('2. Integridad Proactiva'!G17="", "falta", "completo")</f>
        <v>falta</v>
      </c>
      <c r="H34" s="40" t="str">
        <f>IF('2. Integridad Proactiva'!H17="", "falta", "completo")</f>
        <v>falta</v>
      </c>
      <c r="I34" s="38" t="str">
        <f>IF('2. Integridad Proactiva'!I17="", "falta", "completo")</f>
        <v>falta</v>
      </c>
      <c r="J34" s="36" t="str">
        <f>IF('3. Tasa Public Proactiva'!F18="", "falta", "completo")</f>
        <v>falta</v>
      </c>
      <c r="K34" s="37" t="str">
        <f>IF('3. Tasa Public Proactiva'!G18="", "falta", "completo")</f>
        <v>falta</v>
      </c>
      <c r="L34" s="37" t="str">
        <f>IF('3. Tasa Public Proactiva'!H18="", "falta", "completo")</f>
        <v>falta</v>
      </c>
      <c r="M34" s="40" t="str">
        <f>IF('3. Tasa Public Proactiva'!I18="", "falta", "completo")</f>
        <v>falta</v>
      </c>
      <c r="N34" s="38" t="str">
        <f>IF('3. Tasa Public Proactiva'!J18="", "falta", "completo")</f>
        <v>falta</v>
      </c>
      <c r="O34" s="37" t="str">
        <f>IF('4. Precision Proactiva'!E17="", "falta", "completo")</f>
        <v>falta</v>
      </c>
      <c r="P34" s="38" t="str">
        <f>IF('4. Precision Proactiva'!F17="", "falta", "completo")</f>
        <v>falta</v>
      </c>
      <c r="Q34" s="39" t="str">
        <f>IF('5. Resp Proactiva EC'!E17="", "falta", "completo")</f>
        <v>falta</v>
      </c>
      <c r="R34" s="37" t="str">
        <f>IF('5. Resp Proactiva EC'!G17="", "falta", "completo")</f>
        <v>falta</v>
      </c>
      <c r="S34" s="40" t="str">
        <f>IF('5. Resp Proactiva EC'!H17="", "falta", "completo")</f>
        <v>falta</v>
      </c>
      <c r="T34" s="40" t="str">
        <f>IF('5. Resp Proactiva EC'!I17="", "falta", "completo")</f>
        <v>falta</v>
      </c>
      <c r="U34" s="41" t="str">
        <f>IF('5. Resp Proactiva EC'!K17="", "falta", "completo")</f>
        <v>falta</v>
      </c>
    </row>
    <row r="35" spans="1:21" ht="30" customHeight="1" thickTop="1">
      <c r="B35" s="895" t="s">
        <v>212</v>
      </c>
      <c r="C35" s="896"/>
      <c r="D35" s="438" t="s">
        <v>213</v>
      </c>
      <c r="E35" s="32" t="str">
        <f>IF('2. Integridad Proactiva'!D18="", "falta", "completo")</f>
        <v>falta</v>
      </c>
      <c r="F35" s="29" t="str">
        <f>IF('2. Integridad Proactiva'!F18="", "falta", "completo")</f>
        <v>falta</v>
      </c>
      <c r="G35" s="35" t="str">
        <f>IF('2. Integridad Proactiva'!G18="", "falta", "completo")</f>
        <v>falta</v>
      </c>
      <c r="H35" s="42" t="str">
        <f>IF('2. Integridad Proactiva'!H18="", "falta", "completo")</f>
        <v>falta</v>
      </c>
      <c r="I35" s="30" t="str">
        <f>IF('2. Integridad Proactiva'!I18="", "falta", "completo")</f>
        <v>falta</v>
      </c>
      <c r="J35" s="32" t="str">
        <f>IF('3. Tasa Public Proactiva'!F19="", "falta", "completo")</f>
        <v>falta</v>
      </c>
      <c r="K35" s="29" t="str">
        <f>IF('3. Tasa Public Proactiva'!G19="", "falta", "completo")</f>
        <v>falta</v>
      </c>
      <c r="L35" s="35" t="str">
        <f>IF('3. Tasa Public Proactiva'!H19="", "falta", "completo")</f>
        <v>falta</v>
      </c>
      <c r="M35" s="42" t="str">
        <f>IF('3. Tasa Public Proactiva'!I19="", "falta", "completo")</f>
        <v>falta</v>
      </c>
      <c r="N35" s="30" t="str">
        <f>IF('3. Tasa Public Proactiva'!J19="", "falta", "completo")</f>
        <v>falta</v>
      </c>
      <c r="O35" s="29" t="str">
        <f>IF('4. Precision Proactiva'!E18="", "falta", "completo")</f>
        <v>falta</v>
      </c>
      <c r="P35" s="30" t="str">
        <f>IF('4. Precision Proactiva'!F18="", "falta", "completo")</f>
        <v>falta</v>
      </c>
      <c r="Q35" s="35" t="str">
        <f>IF('5. Resp Proactiva EC'!E18="", "falta", "completo")</f>
        <v>falta</v>
      </c>
      <c r="R35" s="33" t="str">
        <f>IF('5. Resp Proactiva EC'!G18="", "falta", "completo")</f>
        <v>falta</v>
      </c>
      <c r="S35" s="42" t="str">
        <f>IF('5. Resp Proactiva EC'!H18="", "falta", "completo")</f>
        <v>falta</v>
      </c>
      <c r="T35" s="42" t="str">
        <f>IF('5. Resp Proactiva EC'!I18="", "falta", "completo")</f>
        <v>falta</v>
      </c>
      <c r="U35" s="43" t="str">
        <f>IF('5. Resp Proactiva EC'!K18="", "falta", "completo")</f>
        <v>falta</v>
      </c>
    </row>
    <row r="36" spans="1:21" ht="30" customHeight="1">
      <c r="B36" s="872"/>
      <c r="C36" s="879"/>
      <c r="D36" s="434" t="s">
        <v>214</v>
      </c>
      <c r="E36" s="32" t="str">
        <f>IF('2. Integridad Proactiva'!D19="", "falta", "completo")</f>
        <v>falta</v>
      </c>
      <c r="F36" s="33" t="str">
        <f>IF('2. Integridad Proactiva'!F19="", "falta", "completo")</f>
        <v>falta</v>
      </c>
      <c r="G36" s="33" t="str">
        <f>IF('2. Integridad Proactiva'!G19="", "falta", "completo")</f>
        <v>falta</v>
      </c>
      <c r="H36" s="33" t="str">
        <f>IF('2. Integridad Proactiva'!H19="", "falta", "completo")</f>
        <v>falta</v>
      </c>
      <c r="I36" s="34" t="str">
        <f>IF('2. Integridad Proactiva'!I19="", "falta", "completo")</f>
        <v>falta</v>
      </c>
      <c r="J36" s="32" t="str">
        <f>IF('3. Tasa Public Proactiva'!F20="", "falta", "completo")</f>
        <v>falta</v>
      </c>
      <c r="K36" s="33" t="str">
        <f>IF('3. Tasa Public Proactiva'!G20="", "falta", "completo")</f>
        <v>falta</v>
      </c>
      <c r="L36" s="33" t="str">
        <f>IF('3. Tasa Public Proactiva'!H20="", "falta", "completo")</f>
        <v>falta</v>
      </c>
      <c r="M36" s="33" t="str">
        <f>IF('3. Tasa Public Proactiva'!I20="", "falta", "completo")</f>
        <v>falta</v>
      </c>
      <c r="N36" s="34" t="str">
        <f>IF('3. Tasa Public Proactiva'!J20="", "falta", "completo")</f>
        <v>falta</v>
      </c>
      <c r="O36" s="33" t="str">
        <f>IF('4. Precision Proactiva'!E19="", "falta", "completo")</f>
        <v>falta</v>
      </c>
      <c r="P36" s="34" t="str">
        <f>IF('4. Precision Proactiva'!F19="", "falta", "completo")</f>
        <v>falta</v>
      </c>
      <c r="Q36" s="35" t="str">
        <f>IF('5. Resp Proactiva EC'!E19="", "falta", "completo")</f>
        <v>falta</v>
      </c>
      <c r="R36" s="33" t="str">
        <f>IF('5. Resp Proactiva EC'!G19="", "falta", "completo")</f>
        <v>falta</v>
      </c>
      <c r="S36" s="33" t="str">
        <f>IF('5. Resp Proactiva EC'!H19="", "falta", "completo")</f>
        <v>falta</v>
      </c>
      <c r="T36" s="33" t="str">
        <f>IF('5. Resp Proactiva EC'!I19="", "falta", "completo")</f>
        <v>falta</v>
      </c>
      <c r="U36" s="34" t="str">
        <f>IF('5. Resp Proactiva EC'!K19="", "falta", "completo")</f>
        <v>falta</v>
      </c>
    </row>
    <row r="37" spans="1:21" ht="30" customHeight="1">
      <c r="B37" s="872"/>
      <c r="C37" s="879"/>
      <c r="D37" s="434" t="s">
        <v>215</v>
      </c>
      <c r="E37" s="32" t="str">
        <f>IF('2. Integridad Proactiva'!D20="", "falta", "completo")</f>
        <v>falta</v>
      </c>
      <c r="F37" s="33" t="str">
        <f>IF('2. Integridad Proactiva'!F20="", "falta", "completo")</f>
        <v>falta</v>
      </c>
      <c r="G37" s="33" t="str">
        <f>IF('2. Integridad Proactiva'!G20="", "falta", "completo")</f>
        <v>falta</v>
      </c>
      <c r="H37" s="33" t="str">
        <f>IF('2. Integridad Proactiva'!H20="", "falta", "completo")</f>
        <v>falta</v>
      </c>
      <c r="I37" s="34" t="str">
        <f>IF('2. Integridad Proactiva'!I20="", "falta", "completo")</f>
        <v>falta</v>
      </c>
      <c r="J37" s="32" t="str">
        <f>IF('3. Tasa Public Proactiva'!F21="", "falta", "completo")</f>
        <v>falta</v>
      </c>
      <c r="K37" s="33" t="str">
        <f>IF('3. Tasa Public Proactiva'!G21="", "falta", "completo")</f>
        <v>falta</v>
      </c>
      <c r="L37" s="33" t="str">
        <f>IF('3. Tasa Public Proactiva'!H21="", "falta", "completo")</f>
        <v>falta</v>
      </c>
      <c r="M37" s="33" t="str">
        <f>IF('3. Tasa Public Proactiva'!I21="", "falta", "completo")</f>
        <v>falta</v>
      </c>
      <c r="N37" s="34" t="str">
        <f>IF('3. Tasa Public Proactiva'!J21="", "falta", "completo")</f>
        <v>falta</v>
      </c>
      <c r="O37" s="33" t="str">
        <f>IF('4. Precision Proactiva'!E20="", "falta", "completo")</f>
        <v>falta</v>
      </c>
      <c r="P37" s="34" t="str">
        <f>IF('4. Precision Proactiva'!F20="", "falta", "completo")</f>
        <v>falta</v>
      </c>
      <c r="Q37" s="35" t="str">
        <f>IF('5. Resp Proactiva EC'!E20="", "falta", "completo")</f>
        <v>falta</v>
      </c>
      <c r="R37" s="33" t="str">
        <f>IF('5. Resp Proactiva EC'!G20="", "falta", "completo")</f>
        <v>falta</v>
      </c>
      <c r="S37" s="33" t="str">
        <f>IF('5. Resp Proactiva EC'!H20="", "falta", "completo")</f>
        <v>falta</v>
      </c>
      <c r="T37" s="33" t="str">
        <f>IF('5. Resp Proactiva EC'!I20="", "falta", "completo")</f>
        <v>falta</v>
      </c>
      <c r="U37" s="34" t="str">
        <f>IF('5. Resp Proactiva EC'!K20="", "falta", "completo")</f>
        <v>falta</v>
      </c>
    </row>
    <row r="38" spans="1:21" ht="30" customHeight="1">
      <c r="B38" s="872"/>
      <c r="C38" s="879"/>
      <c r="D38" s="434" t="s">
        <v>216</v>
      </c>
      <c r="E38" s="32" t="str">
        <f>IF('2. Integridad Proactiva'!D21="", "falta", "completo")</f>
        <v>falta</v>
      </c>
      <c r="F38" s="33" t="str">
        <f>IF('2. Integridad Proactiva'!F21="", "falta", "completo")</f>
        <v>falta</v>
      </c>
      <c r="G38" s="33" t="str">
        <f>IF('2. Integridad Proactiva'!G21="", "falta", "completo")</f>
        <v>falta</v>
      </c>
      <c r="H38" s="33" t="str">
        <f>IF('2. Integridad Proactiva'!H21="", "falta", "completo")</f>
        <v>falta</v>
      </c>
      <c r="I38" s="34" t="str">
        <f>IF('2. Integridad Proactiva'!I21="", "falta", "completo")</f>
        <v>falta</v>
      </c>
      <c r="J38" s="32" t="str">
        <f>IF('3. Tasa Public Proactiva'!F22="", "falta", "completo")</f>
        <v>falta</v>
      </c>
      <c r="K38" s="33" t="str">
        <f>IF('3. Tasa Public Proactiva'!G22="", "falta", "completo")</f>
        <v>falta</v>
      </c>
      <c r="L38" s="33" t="str">
        <f>IF('3. Tasa Public Proactiva'!H22="", "falta", "completo")</f>
        <v>falta</v>
      </c>
      <c r="M38" s="33" t="str">
        <f>IF('3. Tasa Public Proactiva'!I22="", "falta", "completo")</f>
        <v>falta</v>
      </c>
      <c r="N38" s="34" t="str">
        <f>IF('3. Tasa Public Proactiva'!J22="", "falta", "completo")</f>
        <v>falta</v>
      </c>
      <c r="O38" s="33" t="str">
        <f>IF('4. Precision Proactiva'!E21="", "falta", "completo")</f>
        <v>falta</v>
      </c>
      <c r="P38" s="34" t="str">
        <f>IF('4. Precision Proactiva'!F21="", "falta", "completo")</f>
        <v>falta</v>
      </c>
      <c r="Q38" s="35" t="str">
        <f>IF('5. Resp Proactiva EC'!E21="", "falta", "completo")</f>
        <v>falta</v>
      </c>
      <c r="R38" s="33" t="str">
        <f>IF('5. Resp Proactiva EC'!G21="", "falta", "completo")</f>
        <v>falta</v>
      </c>
      <c r="S38" s="33" t="str">
        <f>IF('5. Resp Proactiva EC'!H21="", "falta", "completo")</f>
        <v>falta</v>
      </c>
      <c r="T38" s="33" t="str">
        <f>IF('5. Resp Proactiva EC'!I21="", "falta", "completo")</f>
        <v>falta</v>
      </c>
      <c r="U38" s="34" t="str">
        <f>IF('5. Resp Proactiva EC'!K21="", "falta", "completo")</f>
        <v>falta</v>
      </c>
    </row>
    <row r="39" spans="1:21" ht="30" customHeight="1">
      <c r="B39" s="872"/>
      <c r="C39" s="879"/>
      <c r="D39" s="434" t="s">
        <v>217</v>
      </c>
      <c r="E39" s="32" t="str">
        <f>IF('2. Integridad Proactiva'!D22="", "falta", "completo")</f>
        <v>falta</v>
      </c>
      <c r="F39" s="33" t="str">
        <f>IF('2. Integridad Proactiva'!F22="", "falta", "completo")</f>
        <v>falta</v>
      </c>
      <c r="G39" s="33" t="str">
        <f>IF('2. Integridad Proactiva'!G22="", "falta", "completo")</f>
        <v>falta</v>
      </c>
      <c r="H39" s="33" t="str">
        <f>IF('2. Integridad Proactiva'!H22="", "falta", "completo")</f>
        <v>falta</v>
      </c>
      <c r="I39" s="34" t="str">
        <f>IF('2. Integridad Proactiva'!I22="", "falta", "completo")</f>
        <v>falta</v>
      </c>
      <c r="J39" s="32" t="str">
        <f>IF('3. Tasa Public Proactiva'!F23="", "falta", "completo")</f>
        <v>falta</v>
      </c>
      <c r="K39" s="33" t="str">
        <f>IF('3. Tasa Public Proactiva'!G23="", "falta", "completo")</f>
        <v>falta</v>
      </c>
      <c r="L39" s="33" t="str">
        <f>IF('3. Tasa Public Proactiva'!H23="", "falta", "completo")</f>
        <v>falta</v>
      </c>
      <c r="M39" s="33" t="str">
        <f>IF('3. Tasa Public Proactiva'!I23="", "falta", "completo")</f>
        <v>falta</v>
      </c>
      <c r="N39" s="34" t="str">
        <f>IF('3. Tasa Public Proactiva'!J23="", "falta", "completo")</f>
        <v>falta</v>
      </c>
      <c r="O39" s="33" t="str">
        <f>IF('4. Precision Proactiva'!E22="", "falta", "completo")</f>
        <v>falta</v>
      </c>
      <c r="P39" s="34" t="str">
        <f>IF('4. Precision Proactiva'!F22="", "falta", "completo")</f>
        <v>falta</v>
      </c>
      <c r="Q39" s="35" t="str">
        <f>IF('5. Resp Proactiva EC'!E22="", "falta", "completo")</f>
        <v>falta</v>
      </c>
      <c r="R39" s="33" t="str">
        <f>IF('5. Resp Proactiva EC'!G22="", "falta", "completo")</f>
        <v>falta</v>
      </c>
      <c r="S39" s="33" t="str">
        <f>IF('5. Resp Proactiva EC'!H22="", "falta", "completo")</f>
        <v>falta</v>
      </c>
      <c r="T39" s="33" t="str">
        <f>IF('5. Resp Proactiva EC'!I22="", "falta", "completo")</f>
        <v>falta</v>
      </c>
      <c r="U39" s="34" t="str">
        <f>IF('5. Resp Proactiva EC'!K22="", "falta", "completo")</f>
        <v>falta</v>
      </c>
    </row>
    <row r="40" spans="1:21" ht="30" customHeight="1" thickBot="1">
      <c r="B40" s="840"/>
      <c r="C40" s="865"/>
      <c r="D40" s="435" t="s">
        <v>218</v>
      </c>
      <c r="E40" s="36" t="str">
        <f>IF('2. Integridad Proactiva'!D23="", "falta", "completo")</f>
        <v>falta</v>
      </c>
      <c r="F40" s="37" t="str">
        <f>IF('2. Integridad Proactiva'!F23="", "falta", "completo")</f>
        <v>falta</v>
      </c>
      <c r="G40" s="37" t="str">
        <f>IF('2. Integridad Proactiva'!G23="", "falta", "completo")</f>
        <v>falta</v>
      </c>
      <c r="H40" s="37" t="str">
        <f>IF('2. Integridad Proactiva'!H23="", "falta", "completo")</f>
        <v>falta</v>
      </c>
      <c r="I40" s="38" t="str">
        <f>IF('2. Integridad Proactiva'!I23="", "falta", "completo")</f>
        <v>falta</v>
      </c>
      <c r="J40" s="36" t="str">
        <f>IF('3. Tasa Public Proactiva'!F24="", "falta", "completo")</f>
        <v>falta</v>
      </c>
      <c r="K40" s="37" t="str">
        <f>IF('3. Tasa Public Proactiva'!G24="", "falta", "completo")</f>
        <v>falta</v>
      </c>
      <c r="L40" s="37" t="str">
        <f>IF('3. Tasa Public Proactiva'!H24="", "falta", "completo")</f>
        <v>falta</v>
      </c>
      <c r="M40" s="37" t="str">
        <f>IF('3. Tasa Public Proactiva'!I24="", "falta", "completo")</f>
        <v>falta</v>
      </c>
      <c r="N40" s="38" t="str">
        <f>IF('3. Tasa Public Proactiva'!J24="", "falta", "completo")</f>
        <v>falta</v>
      </c>
      <c r="O40" s="37" t="str">
        <f>IF('4. Precision Proactiva'!E23="", "falta", "completo")</f>
        <v>falta</v>
      </c>
      <c r="P40" s="38" t="str">
        <f>IF('4. Precision Proactiva'!F23="", "falta", "completo")</f>
        <v>falta</v>
      </c>
      <c r="Q40" s="39" t="str">
        <f>IF('5. Resp Proactiva EC'!E23="", "falta", "completo")</f>
        <v>falta</v>
      </c>
      <c r="R40" s="37" t="str">
        <f>IF('5. Resp Proactiva EC'!G23="", "falta", "completo")</f>
        <v>falta</v>
      </c>
      <c r="S40" s="37" t="str">
        <f>IF('5. Resp Proactiva EC'!H23="", "falta", "completo")</f>
        <v>falta</v>
      </c>
      <c r="T40" s="37" t="str">
        <f>IF('5. Resp Proactiva EC'!I23="", "falta", "completo")</f>
        <v>falta</v>
      </c>
      <c r="U40" s="38" t="str">
        <f>IF('5. Resp Proactiva EC'!K23="", "falta", "completo")</f>
        <v>falta</v>
      </c>
    </row>
    <row r="41" spans="1:21" customFormat="1" ht="40.5" customHeight="1" thickTop="1" thickBot="1">
      <c r="A41" s="431" t="s">
        <v>176</v>
      </c>
      <c r="B41" s="880"/>
      <c r="C41" s="881"/>
      <c r="D41" s="882"/>
      <c r="E41" s="891" t="s">
        <v>179</v>
      </c>
      <c r="F41" s="892"/>
      <c r="G41" s="892"/>
      <c r="H41" s="892"/>
      <c r="I41" s="893"/>
      <c r="J41" s="892" t="s">
        <v>180</v>
      </c>
      <c r="K41" s="892"/>
      <c r="L41" s="892"/>
      <c r="M41" s="892"/>
      <c r="N41" s="893"/>
      <c r="O41" s="891" t="s">
        <v>181</v>
      </c>
      <c r="P41" s="897"/>
      <c r="Q41" s="898" t="s">
        <v>182</v>
      </c>
      <c r="R41" s="892"/>
      <c r="S41" s="892"/>
      <c r="T41" s="892"/>
      <c r="U41" s="892"/>
    </row>
    <row r="42" spans="1:21" customFormat="1" ht="40.5" customHeight="1" thickTop="1" thickBot="1">
      <c r="B42" s="875" t="s">
        <v>232</v>
      </c>
      <c r="C42" s="876"/>
      <c r="D42" s="432" t="s">
        <v>233</v>
      </c>
      <c r="E42" s="439" t="s">
        <v>219</v>
      </c>
      <c r="F42" s="440" t="s">
        <v>220</v>
      </c>
      <c r="G42" s="440" t="s">
        <v>221</v>
      </c>
      <c r="H42" s="440" t="s">
        <v>13</v>
      </c>
      <c r="I42" s="441" t="s">
        <v>14</v>
      </c>
      <c r="J42" s="442" t="s">
        <v>222</v>
      </c>
      <c r="K42" s="442" t="s">
        <v>256</v>
      </c>
      <c r="L42" s="442" t="s">
        <v>257</v>
      </c>
      <c r="M42" s="442" t="s">
        <v>224</v>
      </c>
      <c r="N42" s="442" t="s">
        <v>225</v>
      </c>
      <c r="O42" s="443" t="s">
        <v>226</v>
      </c>
      <c r="P42" s="444" t="s">
        <v>227</v>
      </c>
      <c r="Q42" s="454" t="s">
        <v>228</v>
      </c>
      <c r="R42" s="455" t="s">
        <v>229</v>
      </c>
      <c r="S42" s="455" t="s">
        <v>230</v>
      </c>
      <c r="T42" s="456" t="s">
        <v>227</v>
      </c>
      <c r="U42" s="444" t="s">
        <v>231</v>
      </c>
    </row>
    <row r="43" spans="1:21" ht="31.5" customHeight="1" thickTop="1">
      <c r="B43" s="877" t="s">
        <v>234</v>
      </c>
      <c r="C43" s="878"/>
      <c r="D43" s="433" t="s">
        <v>235</v>
      </c>
      <c r="E43" s="10" t="str">
        <f>IF('2. Integridad Proactiva'!D28="", "falta", "completo")</f>
        <v>falta</v>
      </c>
      <c r="F43" s="27" t="str">
        <f>IF('2. Integridad Proactiva'!F28="", "falta", "completo")</f>
        <v>falta</v>
      </c>
      <c r="G43" s="27" t="str">
        <f>IF('2. Integridad Proactiva'!G28="", "falta", "completo")</f>
        <v>falta</v>
      </c>
      <c r="H43" s="27" t="str">
        <f>IF('2. Integridad Proactiva'!H28="", "falta", "completo")</f>
        <v>falta</v>
      </c>
      <c r="I43" s="11" t="str">
        <f>IF('2. Integridad Proactiva'!I28="", "falta", "completo")</f>
        <v>falta</v>
      </c>
      <c r="J43" s="10" t="str">
        <f>IF('3. Tasa Public Proactiva'!F30="", "falta", "completo")</f>
        <v>falta</v>
      </c>
      <c r="K43" s="27" t="str">
        <f>IF('3. Tasa Public Proactiva'!G30="", "falta", "completo")</f>
        <v>falta</v>
      </c>
      <c r="L43" s="27" t="str">
        <f>IF('3. Tasa Public Proactiva'!H30="", "falta", "completo")</f>
        <v>falta</v>
      </c>
      <c r="M43" s="27" t="str">
        <f>IF('3. Tasa Public Proactiva'!I30="", "falta", "completo")</f>
        <v>falta</v>
      </c>
      <c r="N43" s="11" t="str">
        <f>IF('3. Tasa Public Proactiva'!J30="", "falta", "completo")</f>
        <v>falta</v>
      </c>
      <c r="O43" s="29" t="str">
        <f>IF('4. Precision Proactiva'!E28="", "falta", "completo")</f>
        <v>falta</v>
      </c>
      <c r="P43" s="30" t="str">
        <f>IF('4. Precision Proactiva'!F28="", "falta", "completo")</f>
        <v>falta</v>
      </c>
      <c r="Q43" s="42" t="str">
        <f>IF('5. Resp Proactiva EC'!E28="", "falta", "completo")</f>
        <v>falta</v>
      </c>
      <c r="R43" s="42" t="str">
        <f>IF('5. Resp Proactiva EC'!G28="", "falta", "completo")</f>
        <v>falta</v>
      </c>
      <c r="S43" s="42" t="str">
        <f>IF('5. Resp Proactiva EC'!H28="", "falta", "completo")</f>
        <v>falta</v>
      </c>
      <c r="T43" s="42" t="str">
        <f>IF('5. Resp Proactiva EC'!I28="", "falta", "completo")</f>
        <v>falta</v>
      </c>
      <c r="U43" s="43" t="str">
        <f>IF('5. Resp Proactiva EC'!K28="", "falta", "completo")</f>
        <v>falta</v>
      </c>
    </row>
    <row r="44" spans="1:21" ht="31.5" customHeight="1">
      <c r="B44" s="872"/>
      <c r="C44" s="879"/>
      <c r="D44" s="434" t="s">
        <v>236</v>
      </c>
      <c r="E44" s="32" t="str">
        <f>IF('2. Integridad Proactiva'!D29="", "falta", "completo")</f>
        <v>falta</v>
      </c>
      <c r="F44" s="33" t="str">
        <f>IF('2. Integridad Proactiva'!F29="", "falta", "completo")</f>
        <v>falta</v>
      </c>
      <c r="G44" s="33" t="str">
        <f>IF('2. Integridad Proactiva'!G29="", "falta", "completo")</f>
        <v>falta</v>
      </c>
      <c r="H44" s="33" t="str">
        <f>IF('2. Integridad Proactiva'!H29="", "falta", "completo")</f>
        <v>falta</v>
      </c>
      <c r="I44" s="34" t="str">
        <f>IF('2. Integridad Proactiva'!I29="", "falta", "completo")</f>
        <v>falta</v>
      </c>
      <c r="J44" s="32" t="str">
        <f>IF('3. Tasa Public Proactiva'!F31="", "falta", "completo")</f>
        <v>falta</v>
      </c>
      <c r="K44" s="33" t="str">
        <f>IF('3. Tasa Public Proactiva'!G31="", "falta", "completo")</f>
        <v>falta</v>
      </c>
      <c r="L44" s="33" t="str">
        <f>IF('3. Tasa Public Proactiva'!H31="", "falta", "completo")</f>
        <v>falta</v>
      </c>
      <c r="M44" s="33" t="str">
        <f>IF('3. Tasa Public Proactiva'!I31="", "falta", "completo")</f>
        <v>falta</v>
      </c>
      <c r="N44" s="34" t="str">
        <f>IF('3. Tasa Public Proactiva'!J31="", "falta", "completo")</f>
        <v>falta</v>
      </c>
      <c r="O44" s="33" t="str">
        <f>IF('4. Precision Proactiva'!E29="", "falta", "completo")</f>
        <v>falta</v>
      </c>
      <c r="P44" s="34" t="str">
        <f>IF('4. Precision Proactiva'!F29="", "falta", "completo")</f>
        <v>falta</v>
      </c>
      <c r="Q44" s="35" t="str">
        <f>IF('5. Resp Proactiva EC'!E29="", "falta", "completo")</f>
        <v>falta</v>
      </c>
      <c r="R44" s="33" t="str">
        <f>IF('5. Resp Proactiva EC'!G29="", "falta", "completo")</f>
        <v>falta</v>
      </c>
      <c r="S44" s="33" t="str">
        <f>IF('5. Resp Proactiva EC'!H29="", "falta", "completo")</f>
        <v>falta</v>
      </c>
      <c r="T44" s="33" t="str">
        <f>IF('5. Resp Proactiva EC'!I29="", "falta", "completo")</f>
        <v>falta</v>
      </c>
      <c r="U44" s="34" t="str">
        <f>IF('5. Resp Proactiva EC'!K29="", "falta", "completo")</f>
        <v>falta</v>
      </c>
    </row>
    <row r="45" spans="1:21" ht="31.5" customHeight="1">
      <c r="B45" s="415"/>
      <c r="C45" s="417"/>
      <c r="D45" s="434" t="s">
        <v>237</v>
      </c>
      <c r="E45" s="32" t="str">
        <f>IF('2. Integridad Proactiva'!D30="", "falta", "completo")</f>
        <v>falta</v>
      </c>
      <c r="F45" s="33" t="str">
        <f>IF('2. Integridad Proactiva'!F30="", "falta", "completo")</f>
        <v>falta</v>
      </c>
      <c r="G45" s="33" t="str">
        <f>IF('2. Integridad Proactiva'!G30="", "falta", "completo")</f>
        <v>falta</v>
      </c>
      <c r="H45" s="33" t="str">
        <f>IF('2. Integridad Proactiva'!H30="", "falta", "completo")</f>
        <v>falta</v>
      </c>
      <c r="I45" s="34" t="str">
        <f>IF('2. Integridad Proactiva'!I30="", "falta", "completo")</f>
        <v>falta</v>
      </c>
      <c r="J45" s="32" t="str">
        <f>IF('3. Tasa Public Proactiva'!F32="", "falta", "completo")</f>
        <v>falta</v>
      </c>
      <c r="K45" s="33" t="str">
        <f>IF('3. Tasa Public Proactiva'!G32="", "falta", "completo")</f>
        <v>falta</v>
      </c>
      <c r="L45" s="33" t="str">
        <f>IF('3. Tasa Public Proactiva'!H32="", "falta", "completo")</f>
        <v>falta</v>
      </c>
      <c r="M45" s="33" t="str">
        <f>IF('3. Tasa Public Proactiva'!I32="", "falta", "completo")</f>
        <v>falta</v>
      </c>
      <c r="N45" s="34" t="str">
        <f>IF('3. Tasa Public Proactiva'!J32="", "falta", "completo")</f>
        <v>falta</v>
      </c>
      <c r="O45" s="33" t="str">
        <f>IF('4. Precision Proactiva'!E30="", "falta", "completo")</f>
        <v>falta</v>
      </c>
      <c r="P45" s="34" t="str">
        <f>IF('4. Precision Proactiva'!F30="", "falta", "completo")</f>
        <v>falta</v>
      </c>
      <c r="Q45" s="35" t="str">
        <f>IF('5. Resp Proactiva EC'!E30="", "falta", "completo")</f>
        <v>falta</v>
      </c>
      <c r="R45" s="33" t="str">
        <f>IF('5. Resp Proactiva EC'!G30="", "falta", "completo")</f>
        <v>falta</v>
      </c>
      <c r="S45" s="33" t="str">
        <f>IF('5. Resp Proactiva EC'!H30="", "falta", "completo")</f>
        <v>falta</v>
      </c>
      <c r="T45" s="33" t="str">
        <f>IF('5. Resp Proactiva EC'!I30="", "falta", "completo")</f>
        <v>falta</v>
      </c>
      <c r="U45" s="34" t="str">
        <f>IF('5. Resp Proactiva EC'!K30="", "falta", "completo")</f>
        <v>falta</v>
      </c>
    </row>
    <row r="46" spans="1:21" ht="31.5" customHeight="1">
      <c r="B46" s="415"/>
      <c r="C46" s="417"/>
      <c r="D46" s="434" t="s">
        <v>238</v>
      </c>
      <c r="E46" s="32" t="str">
        <f>IF('2. Integridad Proactiva'!D31="", "falta", "completo")</f>
        <v>falta</v>
      </c>
      <c r="F46" s="33" t="str">
        <f>IF('2. Integridad Proactiva'!F31="", "falta", "completo")</f>
        <v>falta</v>
      </c>
      <c r="G46" s="33" t="str">
        <f>IF('2. Integridad Proactiva'!G31="", "falta", "completo")</f>
        <v>falta</v>
      </c>
      <c r="H46" s="33" t="str">
        <f>IF('2. Integridad Proactiva'!H31="", "falta", "completo")</f>
        <v>falta</v>
      </c>
      <c r="I46" s="34" t="str">
        <f>IF('2. Integridad Proactiva'!I31="", "falta", "completo")</f>
        <v>falta</v>
      </c>
      <c r="J46" s="32" t="str">
        <f>IF('3. Tasa Public Proactiva'!F33="", "falta", "completo")</f>
        <v>falta</v>
      </c>
      <c r="K46" s="33" t="str">
        <f>IF('3. Tasa Public Proactiva'!G33="", "falta", "completo")</f>
        <v>falta</v>
      </c>
      <c r="L46" s="33" t="str">
        <f>IF('3. Tasa Public Proactiva'!H33="", "falta", "completo")</f>
        <v>falta</v>
      </c>
      <c r="M46" s="33" t="str">
        <f>IF('3. Tasa Public Proactiva'!I33="", "falta", "completo")</f>
        <v>falta</v>
      </c>
      <c r="N46" s="34" t="str">
        <f>IF('3. Tasa Public Proactiva'!J33="", "falta", "completo")</f>
        <v>falta</v>
      </c>
      <c r="O46" s="33" t="str">
        <f>IF('4. Precision Proactiva'!E31="", "falta", "completo")</f>
        <v>falta</v>
      </c>
      <c r="P46" s="34" t="str">
        <f>IF('4. Precision Proactiva'!F31="", "falta", "completo")</f>
        <v>falta</v>
      </c>
      <c r="Q46" s="35" t="str">
        <f>IF('5. Resp Proactiva EC'!E31="", "falta", "completo")</f>
        <v>falta</v>
      </c>
      <c r="R46" s="33" t="str">
        <f>IF('5. Resp Proactiva EC'!G31="", "falta", "completo")</f>
        <v>falta</v>
      </c>
      <c r="S46" s="33" t="str">
        <f>IF('5. Resp Proactiva EC'!H31="", "falta", "completo")</f>
        <v>falta</v>
      </c>
      <c r="T46" s="33" t="str">
        <f>IF('5. Resp Proactiva EC'!I31="", "falta", "completo")</f>
        <v>falta</v>
      </c>
      <c r="U46" s="34" t="str">
        <f>IF('5. Resp Proactiva EC'!K31="", "falta", "completo")</f>
        <v>falta</v>
      </c>
    </row>
    <row r="47" spans="1:21" ht="31.5" customHeight="1">
      <c r="B47" s="415"/>
      <c r="C47" s="417"/>
      <c r="D47" s="434" t="s">
        <v>239</v>
      </c>
      <c r="E47" s="32" t="str">
        <f>IF('2. Integridad Proactiva'!D32="", "falta", "completo")</f>
        <v>falta</v>
      </c>
      <c r="F47" s="33" t="str">
        <f>IF('2. Integridad Proactiva'!F32="", "falta", "completo")</f>
        <v>falta</v>
      </c>
      <c r="G47" s="33" t="str">
        <f>IF('2. Integridad Proactiva'!G32="", "falta", "completo")</f>
        <v>falta</v>
      </c>
      <c r="H47" s="33" t="str">
        <f>IF('2. Integridad Proactiva'!H32="", "falta", "completo")</f>
        <v>falta</v>
      </c>
      <c r="I47" s="34" t="str">
        <f>IF('2. Integridad Proactiva'!I32="", "falta", "completo")</f>
        <v>falta</v>
      </c>
      <c r="J47" s="32" t="str">
        <f>IF('3. Tasa Public Proactiva'!F34="", "falta", "completo")</f>
        <v>falta</v>
      </c>
      <c r="K47" s="33" t="str">
        <f>IF('3. Tasa Public Proactiva'!G34="", "falta", "completo")</f>
        <v>falta</v>
      </c>
      <c r="L47" s="33" t="str">
        <f>IF('3. Tasa Public Proactiva'!H34="", "falta", "completo")</f>
        <v>falta</v>
      </c>
      <c r="M47" s="33" t="str">
        <f>IF('3. Tasa Public Proactiva'!I34="", "falta", "completo")</f>
        <v>falta</v>
      </c>
      <c r="N47" s="34" t="str">
        <f>IF('3. Tasa Public Proactiva'!J34="", "falta", "completo")</f>
        <v>falta</v>
      </c>
      <c r="O47" s="33" t="str">
        <f>IF('4. Precision Proactiva'!E32="", "falta", "completo")</f>
        <v>falta</v>
      </c>
      <c r="P47" s="34" t="str">
        <f>IF('4. Precision Proactiva'!F32="", "falta", "completo")</f>
        <v>falta</v>
      </c>
      <c r="Q47" s="35" t="str">
        <f>IF('5. Resp Proactiva EC'!E32="", "falta", "completo")</f>
        <v>falta</v>
      </c>
      <c r="R47" s="33" t="str">
        <f>IF('5. Resp Proactiva EC'!G32="", "falta", "completo")</f>
        <v>falta</v>
      </c>
      <c r="S47" s="33" t="str">
        <f>IF('5. Resp Proactiva EC'!H32="", "falta", "completo")</f>
        <v>falta</v>
      </c>
      <c r="T47" s="33" t="str">
        <f>IF('5. Resp Proactiva EC'!I32="", "falta", "completo")</f>
        <v>falta</v>
      </c>
      <c r="U47" s="34" t="str">
        <f>IF('5. Resp Proactiva EC'!K32="", "falta", "completo")</f>
        <v>falta</v>
      </c>
    </row>
    <row r="48" spans="1:21" ht="31.5" customHeight="1">
      <c r="B48" s="448"/>
      <c r="C48" s="449"/>
      <c r="D48" s="434" t="s">
        <v>240</v>
      </c>
      <c r="E48" s="32" t="str">
        <f>IF('2. Integridad Proactiva'!D33="", "falta", "completo")</f>
        <v>falta</v>
      </c>
      <c r="F48" s="33" t="str">
        <f>IF('2. Integridad Proactiva'!F33="", "falta", "completo")</f>
        <v>falta</v>
      </c>
      <c r="G48" s="33" t="str">
        <f>IF('2. Integridad Proactiva'!G33="", "falta", "completo")</f>
        <v>falta</v>
      </c>
      <c r="H48" s="33" t="str">
        <f>IF('2. Integridad Proactiva'!H33="", "falta", "completo")</f>
        <v>falta</v>
      </c>
      <c r="I48" s="34" t="str">
        <f>IF('2. Integridad Proactiva'!I33="", "falta", "completo")</f>
        <v>falta</v>
      </c>
      <c r="J48" s="32" t="str">
        <f>IF('3. Tasa Public Proactiva'!F35="", "falta", "completo")</f>
        <v>falta</v>
      </c>
      <c r="K48" s="33" t="str">
        <f>IF('3. Tasa Public Proactiva'!G35="", "falta", "completo")</f>
        <v>falta</v>
      </c>
      <c r="L48" s="33" t="str">
        <f>IF('3. Tasa Public Proactiva'!H35="", "falta", "completo")</f>
        <v>falta</v>
      </c>
      <c r="M48" s="33" t="str">
        <f>IF('3. Tasa Public Proactiva'!I35="", "falta", "completo")</f>
        <v>falta</v>
      </c>
      <c r="N48" s="34" t="str">
        <f>IF('3. Tasa Public Proactiva'!J35="", "falta", "completo")</f>
        <v>falta</v>
      </c>
      <c r="O48" s="33" t="str">
        <f>IF('4. Precision Proactiva'!E33="", "falta", "completo")</f>
        <v>falta</v>
      </c>
      <c r="P48" s="34" t="str">
        <f>IF('4. Precision Proactiva'!F33="", "falta", "completo")</f>
        <v>falta</v>
      </c>
      <c r="Q48" s="35" t="str">
        <f>IF('5. Resp Proactiva EC'!E33="", "falta", "completo")</f>
        <v>falta</v>
      </c>
      <c r="R48" s="33" t="str">
        <f>IF('5. Resp Proactiva EC'!G33="", "falta", "completo")</f>
        <v>falta</v>
      </c>
      <c r="S48" s="33" t="str">
        <f>IF('5. Resp Proactiva EC'!H33="", "falta", "completo")</f>
        <v>falta</v>
      </c>
      <c r="T48" s="33" t="str">
        <f>IF('5. Resp Proactiva EC'!I33="", "falta", "completo")</f>
        <v>falta</v>
      </c>
      <c r="U48" s="34" t="str">
        <f>IF('5. Resp Proactiva EC'!K33="", "falta", "completo")</f>
        <v>falta</v>
      </c>
    </row>
    <row r="49" spans="2:21" ht="31.5" customHeight="1">
      <c r="B49" s="448"/>
      <c r="C49" s="450"/>
      <c r="D49" s="434" t="s">
        <v>241</v>
      </c>
      <c r="E49" s="32" t="str">
        <f>IF('2. Integridad Proactiva'!D34="", "falta", "completo")</f>
        <v>falta</v>
      </c>
      <c r="F49" s="33" t="str">
        <f>IF('2. Integridad Proactiva'!F34="", "falta", "completo")</f>
        <v>falta</v>
      </c>
      <c r="G49" s="33" t="str">
        <f>IF('2. Integridad Proactiva'!G34="", "falta", "completo")</f>
        <v>falta</v>
      </c>
      <c r="H49" s="33" t="str">
        <f>IF('2. Integridad Proactiva'!H34="", "falta", "completo")</f>
        <v>falta</v>
      </c>
      <c r="I49" s="34" t="str">
        <f>IF('2. Integridad Proactiva'!I34="", "falta", "completo")</f>
        <v>falta</v>
      </c>
      <c r="J49" s="32" t="str">
        <f>IF('3. Tasa Public Proactiva'!F36="", "falta", "completo")</f>
        <v>falta</v>
      </c>
      <c r="K49" s="33" t="str">
        <f>IF('3. Tasa Public Proactiva'!G36="", "falta", "completo")</f>
        <v>falta</v>
      </c>
      <c r="L49" s="33" t="str">
        <f>IF('3. Tasa Public Proactiva'!H36="", "falta", "completo")</f>
        <v>falta</v>
      </c>
      <c r="M49" s="33" t="str">
        <f>IF('3. Tasa Public Proactiva'!I36="", "falta", "completo")</f>
        <v>falta</v>
      </c>
      <c r="N49" s="34" t="str">
        <f>IF('3. Tasa Public Proactiva'!J36="", "falta", "completo")</f>
        <v>falta</v>
      </c>
      <c r="O49" s="33" t="str">
        <f>IF('4. Precision Proactiva'!E34="", "falta", "completo")</f>
        <v>falta</v>
      </c>
      <c r="P49" s="34" t="str">
        <f>IF('4. Precision Proactiva'!F34="", "falta", "completo")</f>
        <v>falta</v>
      </c>
      <c r="Q49" s="35" t="str">
        <f>IF('5. Resp Proactiva EC'!E34="", "falta", "completo")</f>
        <v>falta</v>
      </c>
      <c r="R49" s="33" t="str">
        <f>IF('5. Resp Proactiva EC'!G34="", "falta", "completo")</f>
        <v>falta</v>
      </c>
      <c r="S49" s="33" t="str">
        <f>IF('5. Resp Proactiva EC'!H34="", "falta", "completo")</f>
        <v>falta</v>
      </c>
      <c r="T49" s="33" t="str">
        <f>IF('5. Resp Proactiva EC'!I34="", "falta", "completo")</f>
        <v>falta</v>
      </c>
      <c r="U49" s="34" t="str">
        <f>IF('5. Resp Proactiva EC'!K34="", "falta", "completo")</f>
        <v>falta</v>
      </c>
    </row>
    <row r="50" spans="2:21" ht="31.5" customHeight="1">
      <c r="B50" s="448"/>
      <c r="C50" s="450"/>
      <c r="D50" s="434" t="s">
        <v>242</v>
      </c>
      <c r="E50" s="32" t="str">
        <f>IF('2. Integridad Proactiva'!D35="", "falta", "completo")</f>
        <v>falta</v>
      </c>
      <c r="F50" s="33" t="str">
        <f>IF('2. Integridad Proactiva'!F35="", "falta", "completo")</f>
        <v>falta</v>
      </c>
      <c r="G50" s="33" t="str">
        <f>IF('2. Integridad Proactiva'!G35="", "falta", "completo")</f>
        <v>falta</v>
      </c>
      <c r="H50" s="33" t="str">
        <f>IF('2. Integridad Proactiva'!H35="", "falta", "completo")</f>
        <v>falta</v>
      </c>
      <c r="I50" s="34" t="str">
        <f>IF('2. Integridad Proactiva'!I35="", "falta", "completo")</f>
        <v>falta</v>
      </c>
      <c r="J50" s="32" t="str">
        <f>IF('3. Tasa Public Proactiva'!F37="", "falta", "completo")</f>
        <v>falta</v>
      </c>
      <c r="K50" s="33" t="str">
        <f>IF('3. Tasa Public Proactiva'!G37="", "falta", "completo")</f>
        <v>falta</v>
      </c>
      <c r="L50" s="33" t="str">
        <f>IF('3. Tasa Public Proactiva'!H37="", "falta", "completo")</f>
        <v>falta</v>
      </c>
      <c r="M50" s="33" t="str">
        <f>IF('3. Tasa Public Proactiva'!I37="", "falta", "completo")</f>
        <v>falta</v>
      </c>
      <c r="N50" s="34" t="str">
        <f>IF('3. Tasa Public Proactiva'!J37="", "falta", "completo")</f>
        <v>falta</v>
      </c>
      <c r="O50" s="33" t="str">
        <f>IF('4. Precision Proactiva'!E35="", "falta", "completo")</f>
        <v>falta</v>
      </c>
      <c r="P50" s="34" t="str">
        <f>IF('4. Precision Proactiva'!F35="", "falta", "completo")</f>
        <v>falta</v>
      </c>
      <c r="Q50" s="35" t="str">
        <f>IF('5. Resp Proactiva EC'!E35="", "falta", "completo")</f>
        <v>falta</v>
      </c>
      <c r="R50" s="33" t="str">
        <f>IF('5. Resp Proactiva EC'!G35="", "falta", "completo")</f>
        <v>falta</v>
      </c>
      <c r="S50" s="33" t="str">
        <f>IF('5. Resp Proactiva EC'!H35="", "falta", "completo")</f>
        <v>falta</v>
      </c>
      <c r="T50" s="33" t="str">
        <f>IF('5. Resp Proactiva EC'!I35="", "falta", "completo")</f>
        <v>falta</v>
      </c>
      <c r="U50" s="34" t="str">
        <f>IF('5. Resp Proactiva EC'!K35="", "falta", "completo")</f>
        <v>falta</v>
      </c>
    </row>
    <row r="51" spans="2:21" ht="31.5" customHeight="1">
      <c r="B51" s="448"/>
      <c r="C51" s="450"/>
      <c r="D51" s="434" t="s">
        <v>243</v>
      </c>
      <c r="E51" s="32" t="str">
        <f>IF('2. Integridad Proactiva'!D36="", "falta", "completo")</f>
        <v>falta</v>
      </c>
      <c r="F51" s="33" t="str">
        <f>IF('2. Integridad Proactiva'!F36="", "falta", "completo")</f>
        <v>falta</v>
      </c>
      <c r="G51" s="33" t="str">
        <f>IF('2. Integridad Proactiva'!G36="", "falta", "completo")</f>
        <v>falta</v>
      </c>
      <c r="H51" s="33" t="str">
        <f>IF('2. Integridad Proactiva'!H36="", "falta", "completo")</f>
        <v>falta</v>
      </c>
      <c r="I51" s="34" t="str">
        <f>IF('2. Integridad Proactiva'!I36="", "falta", "completo")</f>
        <v>falta</v>
      </c>
      <c r="J51" s="32" t="str">
        <f>IF('3. Tasa Public Proactiva'!F38="", "falta", "completo")</f>
        <v>falta</v>
      </c>
      <c r="K51" s="33" t="str">
        <f>IF('3. Tasa Public Proactiva'!G38="", "falta", "completo")</f>
        <v>falta</v>
      </c>
      <c r="L51" s="33" t="str">
        <f>IF('3. Tasa Public Proactiva'!H38="", "falta", "completo")</f>
        <v>falta</v>
      </c>
      <c r="M51" s="33" t="str">
        <f>IF('3. Tasa Public Proactiva'!I38="", "falta", "completo")</f>
        <v>falta</v>
      </c>
      <c r="N51" s="34" t="str">
        <f>IF('3. Tasa Public Proactiva'!J38="", "falta", "completo")</f>
        <v>falta</v>
      </c>
      <c r="O51" s="33" t="str">
        <f>IF('4. Precision Proactiva'!E36="", "falta", "completo")</f>
        <v>falta</v>
      </c>
      <c r="P51" s="34" t="str">
        <f>IF('4. Precision Proactiva'!F36="", "falta", "completo")</f>
        <v>falta</v>
      </c>
      <c r="Q51" s="35" t="str">
        <f>IF('5. Resp Proactiva EC'!E36="", "falta", "completo")</f>
        <v>falta</v>
      </c>
      <c r="R51" s="33" t="str">
        <f>IF('5. Resp Proactiva EC'!G36="", "falta", "completo")</f>
        <v>falta</v>
      </c>
      <c r="S51" s="33" t="str">
        <f>IF('5. Resp Proactiva EC'!H36="", "falta", "completo")</f>
        <v>falta</v>
      </c>
      <c r="T51" s="33" t="str">
        <f>IF('5. Resp Proactiva EC'!I36="", "falta", "completo")</f>
        <v>falta</v>
      </c>
      <c r="U51" s="34" t="str">
        <f>IF('5. Resp Proactiva EC'!K36="", "falta", "completo")</f>
        <v>falta</v>
      </c>
    </row>
    <row r="52" spans="2:21" ht="31.5" customHeight="1">
      <c r="B52" s="448"/>
      <c r="C52" s="450"/>
      <c r="D52" s="434" t="s">
        <v>244</v>
      </c>
      <c r="E52" s="32" t="str">
        <f>IF('2. Integridad Proactiva'!D37="", "falta", "completo")</f>
        <v>falta</v>
      </c>
      <c r="F52" s="33" t="str">
        <f>IF('2. Integridad Proactiva'!F37="", "falta", "completo")</f>
        <v>falta</v>
      </c>
      <c r="G52" s="33" t="str">
        <f>IF('2. Integridad Proactiva'!G37="", "falta", "completo")</f>
        <v>falta</v>
      </c>
      <c r="H52" s="33" t="str">
        <f>IF('2. Integridad Proactiva'!H37="", "falta", "completo")</f>
        <v>falta</v>
      </c>
      <c r="I52" s="34" t="str">
        <f>IF('2. Integridad Proactiva'!I37="", "falta", "completo")</f>
        <v>falta</v>
      </c>
      <c r="J52" s="32" t="str">
        <f>IF('3. Tasa Public Proactiva'!F39="", "falta", "completo")</f>
        <v>falta</v>
      </c>
      <c r="K52" s="33" t="str">
        <f>IF('3. Tasa Public Proactiva'!G39="", "falta", "completo")</f>
        <v>falta</v>
      </c>
      <c r="L52" s="33" t="str">
        <f>IF('3. Tasa Public Proactiva'!H39="", "falta", "completo")</f>
        <v>falta</v>
      </c>
      <c r="M52" s="33" t="str">
        <f>IF('3. Tasa Public Proactiva'!I39="", "falta", "completo")</f>
        <v>falta</v>
      </c>
      <c r="N52" s="34" t="str">
        <f>IF('3. Tasa Public Proactiva'!J39="", "falta", "completo")</f>
        <v>falta</v>
      </c>
      <c r="O52" s="33" t="str">
        <f>IF('4. Precision Proactiva'!E37="", "falta", "completo")</f>
        <v>falta</v>
      </c>
      <c r="P52" s="34" t="str">
        <f>IF('4. Precision Proactiva'!F37="", "falta", "completo")</f>
        <v>falta</v>
      </c>
      <c r="Q52" s="35" t="str">
        <f>IF('5. Resp Proactiva EC'!E37="", "falta", "completo")</f>
        <v>falta</v>
      </c>
      <c r="R52" s="33" t="str">
        <f>IF('5. Resp Proactiva EC'!G37="", "falta", "completo")</f>
        <v>falta</v>
      </c>
      <c r="S52" s="33" t="str">
        <f>IF('5. Resp Proactiva EC'!H37="", "falta", "completo")</f>
        <v>falta</v>
      </c>
      <c r="T52" s="33" t="str">
        <f>IF('5. Resp Proactiva EC'!I37="", "falta", "completo")</f>
        <v>falta</v>
      </c>
      <c r="U52" s="34" t="str">
        <f>IF('5. Resp Proactiva EC'!K37="", "falta", "completo")</f>
        <v>falta</v>
      </c>
    </row>
    <row r="53" spans="2:21" ht="31.5" customHeight="1">
      <c r="B53" s="448"/>
      <c r="C53" s="450"/>
      <c r="D53" s="434" t="s">
        <v>245</v>
      </c>
      <c r="E53" s="32" t="str">
        <f>IF('2. Integridad Proactiva'!D38="", "falta", "completo")</f>
        <v>falta</v>
      </c>
      <c r="F53" s="33" t="str">
        <f>IF('2. Integridad Proactiva'!F38="", "falta", "completo")</f>
        <v>falta</v>
      </c>
      <c r="G53" s="33" t="str">
        <f>IF('2. Integridad Proactiva'!G38="", "falta", "completo")</f>
        <v>falta</v>
      </c>
      <c r="H53" s="33" t="str">
        <f>IF('2. Integridad Proactiva'!H38="", "falta", "completo")</f>
        <v>falta</v>
      </c>
      <c r="I53" s="34" t="str">
        <f>IF('2. Integridad Proactiva'!I38="", "falta", "completo")</f>
        <v>falta</v>
      </c>
      <c r="J53" s="32" t="str">
        <f>IF('3. Tasa Public Proactiva'!F40="", "falta", "completo")</f>
        <v>falta</v>
      </c>
      <c r="K53" s="33" t="str">
        <f>IF('3. Tasa Public Proactiva'!G40="", "falta", "completo")</f>
        <v>falta</v>
      </c>
      <c r="L53" s="33" t="str">
        <f>IF('3. Tasa Public Proactiva'!H40="", "falta", "completo")</f>
        <v>falta</v>
      </c>
      <c r="M53" s="33" t="str">
        <f>IF('3. Tasa Public Proactiva'!I40="", "falta", "completo")</f>
        <v>falta</v>
      </c>
      <c r="N53" s="34" t="str">
        <f>IF('3. Tasa Public Proactiva'!J40="", "falta", "completo")</f>
        <v>falta</v>
      </c>
      <c r="O53" s="33" t="str">
        <f>IF('4. Precision Proactiva'!E38="", "falta", "completo")</f>
        <v>falta</v>
      </c>
      <c r="P53" s="34" t="str">
        <f>IF('4. Precision Proactiva'!F38="", "falta", "completo")</f>
        <v>falta</v>
      </c>
      <c r="Q53" s="35" t="str">
        <f>IF('5. Resp Proactiva EC'!E38="", "falta", "completo")</f>
        <v>falta</v>
      </c>
      <c r="R53" s="33" t="str">
        <f>IF('5. Resp Proactiva EC'!G38="", "falta", "completo")</f>
        <v>falta</v>
      </c>
      <c r="S53" s="33" t="str">
        <f>IF('5. Resp Proactiva EC'!H38="", "falta", "completo")</f>
        <v>falta</v>
      </c>
      <c r="T53" s="33" t="str">
        <f>IF('5. Resp Proactiva EC'!I38="", "falta", "completo")</f>
        <v>falta</v>
      </c>
      <c r="U53" s="34" t="str">
        <f>IF('5. Resp Proactiva EC'!K38="", "falta", "completo")</f>
        <v>falta</v>
      </c>
    </row>
    <row r="54" spans="2:21" ht="31.5" customHeight="1">
      <c r="B54" s="448"/>
      <c r="C54" s="450"/>
      <c r="D54" s="434" t="s">
        <v>246</v>
      </c>
      <c r="E54" s="32" t="str">
        <f>IF('2. Integridad Proactiva'!D39="", "falta", "completo")</f>
        <v>falta</v>
      </c>
      <c r="F54" s="33" t="str">
        <f>IF('2. Integridad Proactiva'!F39="", "falta", "completo")</f>
        <v>falta</v>
      </c>
      <c r="G54" s="33" t="str">
        <f>IF('2. Integridad Proactiva'!G39="", "falta", "completo")</f>
        <v>falta</v>
      </c>
      <c r="H54" s="33" t="str">
        <f>IF('2. Integridad Proactiva'!H39="", "falta", "completo")</f>
        <v>falta</v>
      </c>
      <c r="I54" s="34" t="str">
        <f>IF('2. Integridad Proactiva'!I39="", "falta", "completo")</f>
        <v>falta</v>
      </c>
      <c r="J54" s="32" t="str">
        <f>IF('3. Tasa Public Proactiva'!F41="", "falta", "completo")</f>
        <v>falta</v>
      </c>
      <c r="K54" s="33" t="str">
        <f>IF('3. Tasa Public Proactiva'!G41="", "falta", "completo")</f>
        <v>falta</v>
      </c>
      <c r="L54" s="33" t="str">
        <f>IF('3. Tasa Public Proactiva'!H41="", "falta", "completo")</f>
        <v>falta</v>
      </c>
      <c r="M54" s="33" t="str">
        <f>IF('3. Tasa Public Proactiva'!I41="", "falta", "completo")</f>
        <v>falta</v>
      </c>
      <c r="N54" s="34" t="str">
        <f>IF('3. Tasa Public Proactiva'!J41="", "falta", "completo")</f>
        <v>falta</v>
      </c>
      <c r="O54" s="33" t="str">
        <f>IF('4. Precision Proactiva'!E39="", "falta", "completo")</f>
        <v>falta</v>
      </c>
      <c r="P54" s="34" t="str">
        <f>IF('4. Precision Proactiva'!F39="", "falta", "completo")</f>
        <v>falta</v>
      </c>
      <c r="Q54" s="35" t="str">
        <f>IF('5. Resp Proactiva EC'!E39="", "falta", "completo")</f>
        <v>falta</v>
      </c>
      <c r="R54" s="33" t="str">
        <f>IF('5. Resp Proactiva EC'!G39="", "falta", "completo")</f>
        <v>falta</v>
      </c>
      <c r="S54" s="33" t="str">
        <f>IF('5. Resp Proactiva EC'!H39="", "falta", "completo")</f>
        <v>falta</v>
      </c>
      <c r="T54" s="33" t="str">
        <f>IF('5. Resp Proactiva EC'!I39="", "falta", "completo")</f>
        <v>falta</v>
      </c>
      <c r="U54" s="34" t="str">
        <f>IF('5. Resp Proactiva EC'!K39="", "falta", "completo")</f>
        <v>falta</v>
      </c>
    </row>
    <row r="55" spans="2:21" ht="31.5" customHeight="1">
      <c r="B55" s="448"/>
      <c r="C55" s="450"/>
      <c r="D55" s="434" t="s">
        <v>247</v>
      </c>
      <c r="E55" s="32" t="str">
        <f>IF('2. Integridad Proactiva'!D40="", "falta", "completo")</f>
        <v>falta</v>
      </c>
      <c r="F55" s="33" t="str">
        <f>IF('2. Integridad Proactiva'!F40="", "falta", "completo")</f>
        <v>falta</v>
      </c>
      <c r="G55" s="33" t="str">
        <f>IF('2. Integridad Proactiva'!G40="", "falta", "completo")</f>
        <v>falta</v>
      </c>
      <c r="H55" s="33" t="str">
        <f>IF('2. Integridad Proactiva'!H40="", "falta", "completo")</f>
        <v>falta</v>
      </c>
      <c r="I55" s="34" t="str">
        <f>IF('2. Integridad Proactiva'!I40="", "falta", "completo")</f>
        <v>falta</v>
      </c>
      <c r="J55" s="32" t="str">
        <f>IF('3. Tasa Public Proactiva'!F42="", "falta", "completo")</f>
        <v>falta</v>
      </c>
      <c r="K55" s="33" t="str">
        <f>IF('3. Tasa Public Proactiva'!G42="", "falta", "completo")</f>
        <v>falta</v>
      </c>
      <c r="L55" s="33" t="str">
        <f>IF('3. Tasa Public Proactiva'!H42="", "falta", "completo")</f>
        <v>falta</v>
      </c>
      <c r="M55" s="33" t="str">
        <f>IF('3. Tasa Public Proactiva'!I42="", "falta", "completo")</f>
        <v>falta</v>
      </c>
      <c r="N55" s="34" t="str">
        <f>IF('3. Tasa Public Proactiva'!J42="", "falta", "completo")</f>
        <v>falta</v>
      </c>
      <c r="O55" s="33" t="str">
        <f>IF('4. Precision Proactiva'!E40="", "falta", "completo")</f>
        <v>falta</v>
      </c>
      <c r="P55" s="34" t="str">
        <f>IF('4. Precision Proactiva'!F40="", "falta", "completo")</f>
        <v>falta</v>
      </c>
      <c r="Q55" s="35" t="str">
        <f>IF('5. Resp Proactiva EC'!E40="", "falta", "completo")</f>
        <v>falta</v>
      </c>
      <c r="R55" s="33" t="str">
        <f>IF('5. Resp Proactiva EC'!G40="", "falta", "completo")</f>
        <v>falta</v>
      </c>
      <c r="S55" s="33" t="str">
        <f>IF('5. Resp Proactiva EC'!H40="", "falta", "completo")</f>
        <v>falta</v>
      </c>
      <c r="T55" s="33" t="str">
        <f>IF('5. Resp Proactiva EC'!I40="", "falta", "completo")</f>
        <v>falta</v>
      </c>
      <c r="U55" s="34" t="str">
        <f>IF('5. Resp Proactiva EC'!K40="", "falta", "completo")</f>
        <v>falta</v>
      </c>
    </row>
    <row r="56" spans="2:21" ht="31.5" customHeight="1" thickBot="1">
      <c r="B56" s="451"/>
      <c r="C56" s="452"/>
      <c r="D56" s="435" t="s">
        <v>248</v>
      </c>
      <c r="E56" s="36" t="str">
        <f>IF('2. Integridad Proactiva'!D41="", "falta", "completo")</f>
        <v>falta</v>
      </c>
      <c r="F56" s="37" t="str">
        <f>IF('2. Integridad Proactiva'!F41="", "falta", "completo")</f>
        <v>falta</v>
      </c>
      <c r="G56" s="37" t="str">
        <f>IF('2. Integridad Proactiva'!G41="", "falta", "completo")</f>
        <v>falta</v>
      </c>
      <c r="H56" s="37" t="str">
        <f>IF('2. Integridad Proactiva'!H41="", "falta", "completo")</f>
        <v>falta</v>
      </c>
      <c r="I56" s="38" t="str">
        <f>IF('2. Integridad Proactiva'!I41="", "falta", "completo")</f>
        <v>falta</v>
      </c>
      <c r="J56" s="36" t="str">
        <f>IF('3. Tasa Public Proactiva'!F43="", "falta", "completo")</f>
        <v>falta</v>
      </c>
      <c r="K56" s="37" t="str">
        <f>IF('3. Tasa Public Proactiva'!G43="", "falta", "completo")</f>
        <v>falta</v>
      </c>
      <c r="L56" s="37" t="str">
        <f>IF('3. Tasa Public Proactiva'!H43="", "falta", "completo")</f>
        <v>falta</v>
      </c>
      <c r="M56" s="37" t="str">
        <f>IF('3. Tasa Public Proactiva'!I43="", "falta", "completo")</f>
        <v>falta</v>
      </c>
      <c r="N56" s="38" t="str">
        <f>IF('3. Tasa Public Proactiva'!J43="", "falta", "completo")</f>
        <v>falta</v>
      </c>
      <c r="O56" s="37" t="str">
        <f>IF('4. Precision Proactiva'!E41="", "falta", "completo")</f>
        <v>falta</v>
      </c>
      <c r="P56" s="38" t="str">
        <f>IF('4. Precision Proactiva'!F41="", "falta", "completo")</f>
        <v>falta</v>
      </c>
      <c r="Q56" s="36" t="str">
        <f>IF('5. Resp Proactiva EC'!E41="", "falta", "completo")</f>
        <v>falta</v>
      </c>
      <c r="R56" s="37" t="str">
        <f>IF('5. Resp Proactiva EC'!G41="", "falta", "completo")</f>
        <v>falta</v>
      </c>
      <c r="S56" s="37" t="str">
        <f>IF('5. Resp Proactiva EC'!H41="", "falta", "completo")</f>
        <v>falta</v>
      </c>
      <c r="T56" s="37" t="str">
        <f>IF('5. Resp Proactiva EC'!I41="", "falta", "completo")</f>
        <v>falta</v>
      </c>
      <c r="U56" s="38" t="str">
        <f>IF('5. Resp Proactiva EC'!K41="", "falta", "completo")</f>
        <v>falta</v>
      </c>
    </row>
    <row r="57" spans="2:21" ht="31.5" customHeight="1" thickTop="1">
      <c r="B57" s="872" t="s">
        <v>249</v>
      </c>
      <c r="C57" s="879"/>
      <c r="D57" s="436" t="s">
        <v>250</v>
      </c>
      <c r="E57" s="32" t="str">
        <f>IF('2. Integridad Proactiva'!D42="", "falta", "completo")</f>
        <v>falta</v>
      </c>
      <c r="F57" s="29" t="str">
        <f>IF('2. Integridad Proactiva'!F42="", "falta", "completo")</f>
        <v>falta</v>
      </c>
      <c r="G57" s="29" t="str">
        <f>IF('2. Integridad Proactiva'!G42="", "falta", "completo")</f>
        <v>falta</v>
      </c>
      <c r="H57" s="29" t="str">
        <f>IF('2. Integridad Proactiva'!H42="", "falta", "completo")</f>
        <v>falta</v>
      </c>
      <c r="I57" s="34" t="str">
        <f>IF('2. Integridad Proactiva'!I42="", "falta", "completo")</f>
        <v>falta</v>
      </c>
      <c r="J57" s="32" t="str">
        <f>IF('3. Tasa Public Proactiva'!F44="", "falta", "completo")</f>
        <v>falta</v>
      </c>
      <c r="K57" s="29" t="str">
        <f>IF('3. Tasa Public Proactiva'!G44="", "falta", "completo")</f>
        <v>falta</v>
      </c>
      <c r="L57" s="29" t="str">
        <f>IF('3. Tasa Public Proactiva'!H44="", "falta", "completo")</f>
        <v>falta</v>
      </c>
      <c r="M57" s="29" t="str">
        <f>IF('3. Tasa Public Proactiva'!I44="", "falta", "completo")</f>
        <v>falta</v>
      </c>
      <c r="N57" s="34" t="str">
        <f>IF('3. Tasa Public Proactiva'!J44="", "falta", "completo")</f>
        <v>falta</v>
      </c>
      <c r="O57" s="33" t="str">
        <f>IF('4. Precision Proactiva'!E42="", "falta", "completo")</f>
        <v>falta</v>
      </c>
      <c r="P57" s="34" t="str">
        <f>IF('4. Precision Proactiva'!F42="", "falta", "completo")</f>
        <v>falta</v>
      </c>
      <c r="Q57" s="35" t="str">
        <f>IF('5. Resp Proactiva EC'!E42="", "falta", "completo")</f>
        <v>falta</v>
      </c>
      <c r="R57" s="33" t="str">
        <f>IF('5. Resp Proactiva EC'!G42="", "falta", "completo")</f>
        <v>falta</v>
      </c>
      <c r="S57" s="33" t="str">
        <f>IF('5. Resp Proactiva EC'!H42="", "falta", "completo")</f>
        <v>falta</v>
      </c>
      <c r="T57" s="33" t="str">
        <f>IF('5. Resp Proactiva EC'!I42="", "falta", "completo")</f>
        <v>falta</v>
      </c>
      <c r="U57" s="34" t="str">
        <f>IF('5. Resp Proactiva EC'!K42="", "falta", "completo")</f>
        <v>falta</v>
      </c>
    </row>
    <row r="58" spans="2:21" ht="31.5" customHeight="1">
      <c r="B58" s="872"/>
      <c r="C58" s="879"/>
      <c r="D58" s="434" t="s">
        <v>251</v>
      </c>
      <c r="E58" s="32" t="str">
        <f>IF('2. Integridad Proactiva'!D43="", "falta", "completo")</f>
        <v>falta</v>
      </c>
      <c r="F58" s="33" t="str">
        <f>IF('2. Integridad Proactiva'!F43="", "falta", "completo")</f>
        <v>falta</v>
      </c>
      <c r="G58" s="33" t="str">
        <f>IF('2. Integridad Proactiva'!G43="", "falta", "completo")</f>
        <v>falta</v>
      </c>
      <c r="H58" s="33" t="str">
        <f>IF('2. Integridad Proactiva'!H43="", "falta", "completo")</f>
        <v>falta</v>
      </c>
      <c r="I58" s="34" t="str">
        <f>IF('2. Integridad Proactiva'!I43="", "falta", "completo")</f>
        <v>falta</v>
      </c>
      <c r="J58" s="32" t="str">
        <f>IF('3. Tasa Public Proactiva'!F45="", "falta", "completo")</f>
        <v>falta</v>
      </c>
      <c r="K58" s="33" t="str">
        <f>IF('3. Tasa Public Proactiva'!G45="", "falta", "completo")</f>
        <v>falta</v>
      </c>
      <c r="L58" s="33" t="str">
        <f>IF('3. Tasa Public Proactiva'!H45="", "falta", "completo")</f>
        <v>falta</v>
      </c>
      <c r="M58" s="33" t="str">
        <f>IF('3. Tasa Public Proactiva'!I45="", "falta", "completo")</f>
        <v>falta</v>
      </c>
      <c r="N58" s="34" t="str">
        <f>IF('3. Tasa Public Proactiva'!J45="", "falta", "completo")</f>
        <v>falta</v>
      </c>
      <c r="O58" s="33" t="str">
        <f>IF('4. Precision Proactiva'!E43="", "falta", "completo")</f>
        <v>falta</v>
      </c>
      <c r="P58" s="34" t="str">
        <f>IF('4. Precision Proactiva'!F43="", "falta", "completo")</f>
        <v>falta</v>
      </c>
      <c r="Q58" s="35" t="str">
        <f>IF('5. Resp Proactiva EC'!E43="", "falta", "completo")</f>
        <v>falta</v>
      </c>
      <c r="R58" s="33" t="str">
        <f>IF('5. Resp Proactiva EC'!G43="", "falta", "completo")</f>
        <v>falta</v>
      </c>
      <c r="S58" s="33" t="str">
        <f>IF('5. Resp Proactiva EC'!H43="", "falta", "completo")</f>
        <v>falta</v>
      </c>
      <c r="T58" s="33" t="str">
        <f>IF('5. Resp Proactiva EC'!I43="", "falta", "completo")</f>
        <v>falta</v>
      </c>
      <c r="U58" s="34" t="str">
        <f>IF('5. Resp Proactiva EC'!K43="", "falta", "completo")</f>
        <v>falta</v>
      </c>
    </row>
    <row r="59" spans="2:21" ht="31.5" customHeight="1">
      <c r="B59" s="415"/>
      <c r="C59" s="417"/>
      <c r="D59" s="434" t="s">
        <v>252</v>
      </c>
      <c r="E59" s="32" t="str">
        <f>IF('2. Integridad Proactiva'!D44="", "falta", "completo")</f>
        <v>falta</v>
      </c>
      <c r="F59" s="33" t="str">
        <f>IF('2. Integridad Proactiva'!F44="", "falta", "completo")</f>
        <v>falta</v>
      </c>
      <c r="G59" s="33" t="str">
        <f>IF('2. Integridad Proactiva'!G44="", "falta", "completo")</f>
        <v>falta</v>
      </c>
      <c r="H59" s="33" t="str">
        <f>IF('2. Integridad Proactiva'!H44="", "falta", "completo")</f>
        <v>falta</v>
      </c>
      <c r="I59" s="34" t="str">
        <f>IF('2. Integridad Proactiva'!I44="", "falta", "completo")</f>
        <v>falta</v>
      </c>
      <c r="J59" s="32" t="str">
        <f>IF('3. Tasa Public Proactiva'!F46="", "falta", "completo")</f>
        <v>falta</v>
      </c>
      <c r="K59" s="33" t="str">
        <f>IF('3. Tasa Public Proactiva'!G46="", "falta", "completo")</f>
        <v>falta</v>
      </c>
      <c r="L59" s="33" t="str">
        <f>IF('3. Tasa Public Proactiva'!H46="", "falta", "completo")</f>
        <v>falta</v>
      </c>
      <c r="M59" s="33" t="str">
        <f>IF('3. Tasa Public Proactiva'!I46="", "falta", "completo")</f>
        <v>falta</v>
      </c>
      <c r="N59" s="34" t="str">
        <f>IF('3. Tasa Public Proactiva'!J46="", "falta", "completo")</f>
        <v>falta</v>
      </c>
      <c r="O59" s="33" t="str">
        <f>IF('4. Precision Proactiva'!E44="", "falta", "completo")</f>
        <v>falta</v>
      </c>
      <c r="P59" s="34" t="str">
        <f>IF('4. Precision Proactiva'!F44="", "falta", "completo")</f>
        <v>falta</v>
      </c>
      <c r="Q59" s="35" t="str">
        <f>IF('5. Resp Proactiva EC'!E44="", "falta", "completo")</f>
        <v>falta</v>
      </c>
      <c r="R59" s="33" t="str">
        <f>IF('5. Resp Proactiva EC'!G44="", "falta", "completo")</f>
        <v>falta</v>
      </c>
      <c r="S59" s="33" t="str">
        <f>IF('5. Resp Proactiva EC'!H44="", "falta", "completo")</f>
        <v>falta</v>
      </c>
      <c r="T59" s="33" t="str">
        <f>IF('5. Resp Proactiva EC'!I44="", "falta", "completo")</f>
        <v>falta</v>
      </c>
      <c r="U59" s="34" t="str">
        <f>IF('5. Resp Proactiva EC'!K44="", "falta", "completo")</f>
        <v>falta</v>
      </c>
    </row>
    <row r="60" spans="2:21" ht="31.5" customHeight="1">
      <c r="B60" s="415"/>
      <c r="C60" s="417"/>
      <c r="D60" s="434" t="s">
        <v>253</v>
      </c>
      <c r="E60" s="32" t="str">
        <f>IF('2. Integridad Proactiva'!D45="", "falta", "completo")</f>
        <v>falta</v>
      </c>
      <c r="F60" s="33" t="str">
        <f>IF('2. Integridad Proactiva'!F45="", "falta", "completo")</f>
        <v>falta</v>
      </c>
      <c r="G60" s="33" t="str">
        <f>IF('2. Integridad Proactiva'!G45="", "falta", "completo")</f>
        <v>falta</v>
      </c>
      <c r="H60" s="33" t="str">
        <f>IF('2. Integridad Proactiva'!H45="", "falta", "completo")</f>
        <v>falta</v>
      </c>
      <c r="I60" s="34" t="str">
        <f>IF('2. Integridad Proactiva'!I45="", "falta", "completo")</f>
        <v>falta</v>
      </c>
      <c r="J60" s="32" t="str">
        <f>IF('3. Tasa Public Proactiva'!F47="", "falta", "completo")</f>
        <v>falta</v>
      </c>
      <c r="K60" s="33" t="str">
        <f>IF('3. Tasa Public Proactiva'!G47="", "falta", "completo")</f>
        <v>falta</v>
      </c>
      <c r="L60" s="33" t="str">
        <f>IF('3. Tasa Public Proactiva'!H47="", "falta", "completo")</f>
        <v>falta</v>
      </c>
      <c r="M60" s="33" t="str">
        <f>IF('3. Tasa Public Proactiva'!I47="", "falta", "completo")</f>
        <v>falta</v>
      </c>
      <c r="N60" s="34" t="str">
        <f>IF('3. Tasa Public Proactiva'!J47="", "falta", "completo")</f>
        <v>falta</v>
      </c>
      <c r="O60" s="33" t="str">
        <f>IF('4. Precision Proactiva'!E45="", "falta", "completo")</f>
        <v>falta</v>
      </c>
      <c r="P60" s="34" t="str">
        <f>IF('4. Precision Proactiva'!F45="", "falta", "completo")</f>
        <v>falta</v>
      </c>
      <c r="Q60" s="35" t="str">
        <f>IF('5. Resp Proactiva EC'!E45="", "falta", "completo")</f>
        <v>falta</v>
      </c>
      <c r="R60" s="33" t="str">
        <f>IF('5. Resp Proactiva EC'!G45="", "falta", "completo")</f>
        <v>falta</v>
      </c>
      <c r="S60" s="33" t="str">
        <f>IF('5. Resp Proactiva EC'!H45="", "falta", "completo")</f>
        <v>falta</v>
      </c>
      <c r="T60" s="33" t="str">
        <f>IF('5. Resp Proactiva EC'!I45="", "falta", "completo")</f>
        <v>falta</v>
      </c>
      <c r="U60" s="34" t="str">
        <f>IF('5. Resp Proactiva EC'!K45="", "falta", "completo")</f>
        <v>falta</v>
      </c>
    </row>
    <row r="61" spans="2:21" ht="31.5" customHeight="1">
      <c r="B61" s="415"/>
      <c r="C61" s="417"/>
      <c r="D61" s="434" t="s">
        <v>254</v>
      </c>
      <c r="E61" s="32" t="str">
        <f>IF('2. Integridad Proactiva'!D46="", "falta", "completo")</f>
        <v>falta</v>
      </c>
      <c r="F61" s="33" t="str">
        <f>IF('2. Integridad Proactiva'!F46="", "falta", "completo")</f>
        <v>falta</v>
      </c>
      <c r="G61" s="33" t="str">
        <f>IF('2. Integridad Proactiva'!G46="", "falta", "completo")</f>
        <v>falta</v>
      </c>
      <c r="H61" s="33" t="str">
        <f>IF('2. Integridad Proactiva'!H46="", "falta", "completo")</f>
        <v>falta</v>
      </c>
      <c r="I61" s="34" t="str">
        <f>IF('2. Integridad Proactiva'!I46="", "falta", "completo")</f>
        <v>falta</v>
      </c>
      <c r="J61" s="32" t="str">
        <f>IF('3. Tasa Public Proactiva'!F48="", "falta", "completo")</f>
        <v>falta</v>
      </c>
      <c r="K61" s="33" t="str">
        <f>IF('3. Tasa Public Proactiva'!G48="", "falta", "completo")</f>
        <v>falta</v>
      </c>
      <c r="L61" s="33" t="str">
        <f>IF('3. Tasa Public Proactiva'!H48="", "falta", "completo")</f>
        <v>falta</v>
      </c>
      <c r="M61" s="33" t="str">
        <f>IF('3. Tasa Public Proactiva'!I48="", "falta", "completo")</f>
        <v>falta</v>
      </c>
      <c r="N61" s="34" t="str">
        <f>IF('3. Tasa Public Proactiva'!J48="", "falta", "completo")</f>
        <v>falta</v>
      </c>
      <c r="O61" s="33" t="str">
        <f>IF('4. Precision Proactiva'!E46="", "falta", "completo")</f>
        <v>falta</v>
      </c>
      <c r="P61" s="34" t="str">
        <f>IF('4. Precision Proactiva'!F46="", "falta", "completo")</f>
        <v>falta</v>
      </c>
      <c r="Q61" s="35" t="str">
        <f>IF('5. Resp Proactiva EC'!E46="", "falta", "completo")</f>
        <v>falta</v>
      </c>
      <c r="R61" s="33" t="str">
        <f>IF('5. Resp Proactiva EC'!G46="", "falta", "completo")</f>
        <v>falta</v>
      </c>
      <c r="S61" s="33" t="str">
        <f>IF('5. Resp Proactiva EC'!H46="", "falta", "completo")</f>
        <v>falta</v>
      </c>
      <c r="T61" s="33" t="str">
        <f>IF('5. Resp Proactiva EC'!I46="", "falta", "completo")</f>
        <v>falta</v>
      </c>
      <c r="U61" s="34" t="str">
        <f>IF('5. Resp Proactiva EC'!K46="", "falta", "completo")</f>
        <v>falta</v>
      </c>
    </row>
    <row r="62" spans="2:21" ht="31.5" customHeight="1" thickBot="1">
      <c r="B62" s="451"/>
      <c r="C62" s="453"/>
      <c r="D62" s="435" t="s">
        <v>255</v>
      </c>
      <c r="E62" s="36" t="str">
        <f>IF('2. Integridad Proactiva'!D47="", "falta", "completo")</f>
        <v>falta</v>
      </c>
      <c r="F62" s="37" t="str">
        <f>IF('2. Integridad Proactiva'!F47="", "falta", "completo")</f>
        <v>falta</v>
      </c>
      <c r="G62" s="37" t="str">
        <f>IF('2. Integridad Proactiva'!G47="", "falta", "completo")</f>
        <v>falta</v>
      </c>
      <c r="H62" s="37" t="str">
        <f>IF('2. Integridad Proactiva'!H47="", "falta", "completo")</f>
        <v>falta</v>
      </c>
      <c r="I62" s="38" t="str">
        <f>IF('2. Integridad Proactiva'!I47="", "falta", "completo")</f>
        <v>falta</v>
      </c>
      <c r="J62" s="36" t="str">
        <f>IF('3. Tasa Public Proactiva'!F49="", "falta", "completo")</f>
        <v>falta</v>
      </c>
      <c r="K62" s="37" t="str">
        <f>IF('3. Tasa Public Proactiva'!G49="", "falta", "completo")</f>
        <v>falta</v>
      </c>
      <c r="L62" s="37" t="str">
        <f>IF('3. Tasa Public Proactiva'!H49="", "falta", "completo")</f>
        <v>falta</v>
      </c>
      <c r="M62" s="37" t="str">
        <f>IF('3. Tasa Public Proactiva'!I49="", "falta", "completo")</f>
        <v>falta</v>
      </c>
      <c r="N62" s="38" t="str">
        <f>IF('3. Tasa Public Proactiva'!J49="", "falta", "completo")</f>
        <v>falta</v>
      </c>
      <c r="O62" s="37" t="str">
        <f>IF('4. Precision Proactiva'!E47="", "falta", "completo")</f>
        <v>falta</v>
      </c>
      <c r="P62" s="38" t="str">
        <f>IF('4. Precision Proactiva'!F47="", "falta", "completo")</f>
        <v>falta</v>
      </c>
      <c r="Q62" s="36" t="str">
        <f>IF('5. Resp Proactiva EC'!E47="", "falta", "completo")</f>
        <v>falta</v>
      </c>
      <c r="R62" s="37" t="str">
        <f>IF('5. Resp Proactiva EC'!G47="", "falta", "completo")</f>
        <v>falta</v>
      </c>
      <c r="S62" s="37" t="str">
        <f>IF('5. Resp Proactiva EC'!H47="", "falta", "completo")</f>
        <v>falta</v>
      </c>
      <c r="T62" s="37" t="str">
        <f>IF('5. Resp Proactiva EC'!I47="", "falta", "completo")</f>
        <v>falta</v>
      </c>
      <c r="U62" s="38" t="str">
        <f>IF('5. Resp Proactiva EC'!K47="", "falta", "completo")</f>
        <v>falta</v>
      </c>
    </row>
    <row r="63" spans="2:21" ht="16.2" thickTop="1"/>
    <row r="65" spans="1:29" ht="16.2" thickBot="1"/>
    <row r="66" spans="1:29" customFormat="1" ht="46.5" customHeight="1" thickTop="1" thickBot="1">
      <c r="A66" s="431" t="s">
        <v>176</v>
      </c>
      <c r="B66" s="880"/>
      <c r="C66" s="881"/>
      <c r="D66" s="882"/>
      <c r="E66" s="883" t="s">
        <v>183</v>
      </c>
      <c r="F66" s="884"/>
      <c r="G66" s="884"/>
      <c r="H66" s="884"/>
      <c r="I66" s="884"/>
      <c r="J66" s="884"/>
      <c r="K66" s="884"/>
      <c r="Q66" s="847" t="s">
        <v>184</v>
      </c>
      <c r="R66" s="848"/>
      <c r="S66" s="848"/>
      <c r="T66" s="848"/>
      <c r="U66" s="848"/>
      <c r="V66" s="849"/>
      <c r="W66" s="4"/>
      <c r="X66" s="4"/>
      <c r="Y66" s="4"/>
      <c r="Z66" s="4"/>
      <c r="AA66" s="4"/>
      <c r="AB66" s="4"/>
      <c r="AC66" s="4"/>
    </row>
    <row r="67" spans="1:29" customFormat="1" ht="28.5" customHeight="1" thickTop="1" thickBot="1">
      <c r="B67" s="885" t="s">
        <v>195</v>
      </c>
      <c r="C67" s="886"/>
      <c r="D67" s="457" t="s">
        <v>196</v>
      </c>
      <c r="E67" s="443" t="s">
        <v>290</v>
      </c>
      <c r="F67" s="455" t="s">
        <v>291</v>
      </c>
      <c r="G67" s="469" t="s">
        <v>292</v>
      </c>
      <c r="H67" s="470" t="s">
        <v>227</v>
      </c>
      <c r="I67" s="455" t="s">
        <v>224</v>
      </c>
      <c r="J67" s="455" t="s">
        <v>13</v>
      </c>
      <c r="K67" s="471" t="s">
        <v>14</v>
      </c>
      <c r="Q67" s="887" t="s">
        <v>154</v>
      </c>
      <c r="R67" s="888"/>
      <c r="S67" s="889" t="s">
        <v>293</v>
      </c>
      <c r="T67" s="888"/>
      <c r="U67" s="889" t="s">
        <v>294</v>
      </c>
      <c r="V67" s="890"/>
      <c r="W67" s="4"/>
      <c r="X67" s="4"/>
      <c r="Y67" s="4"/>
      <c r="Z67" s="4"/>
      <c r="AA67" s="4"/>
      <c r="AB67" s="4"/>
      <c r="AC67" s="4"/>
    </row>
    <row r="68" spans="1:29" ht="28.5" customHeight="1" thickTop="1">
      <c r="B68" s="843" t="s">
        <v>258</v>
      </c>
      <c r="C68" s="844"/>
      <c r="D68" s="458" t="s">
        <v>259</v>
      </c>
      <c r="E68" s="48" t="str">
        <f>IF('6. Resp Reactiva EC'!D4="", "falta", "completo")</f>
        <v>falta</v>
      </c>
      <c r="F68" s="42" t="str">
        <f>IF('6. Resp Reactiva EC'!E4="", "falta", "completo")</f>
        <v>falta</v>
      </c>
      <c r="G68" s="42" t="str">
        <f t="array" ref="G68">IF(AND(E68="falta", F68="falta"), "falta", IF(AND(E68&lt;&gt;"", F68&lt;&gt;""), "completo", _xlfn.IFS(E68="falta", "falta", F68="falta", "falta", E68="", "", F68="", "")))</f>
        <v>falta</v>
      </c>
      <c r="H68" s="42" t="str">
        <f>IF('6. Resp Reactiva EC'!H4="", "falta", "completo")</f>
        <v>falta</v>
      </c>
      <c r="I68" s="42" t="str">
        <f>IF('6. Resp Reactiva EC'!M4="", "falta", "completo")</f>
        <v>falta</v>
      </c>
      <c r="J68" s="42" t="str">
        <f>IF('6. Resp Reactiva EC'!O4="", "falta", "completo")</f>
        <v>falta</v>
      </c>
      <c r="K68" s="43" t="str">
        <f>IF('6. Resp Reactiva EC'!P4="", "falta", "completo")</f>
        <v>falta</v>
      </c>
      <c r="M68" s="857" t="s">
        <v>295</v>
      </c>
      <c r="N68" s="858"/>
      <c r="O68" s="859" t="s">
        <v>295</v>
      </c>
      <c r="P68" s="860"/>
      <c r="Q68" s="49" t="str">
        <f>IF('7. Eval de los Procesos'!C5="", "falta", "completo")</f>
        <v>falta</v>
      </c>
      <c r="R68" s="42" t="str">
        <f>IF('7. Eval de los Procesos'!D5="", "falta", "completo")</f>
        <v>falta</v>
      </c>
      <c r="S68" s="42" t="str">
        <f>IF('7. Eval de los Procesos'!E5="", "falta", "completo")</f>
        <v>falta</v>
      </c>
      <c r="T68" s="42" t="str">
        <f>IF('7. Eval de los Procesos'!F5="", "falta", "completo")</f>
        <v>falta</v>
      </c>
      <c r="U68" s="42" t="str">
        <f>IF('7. Eval de los Procesos'!G5="", "falta", "completo")</f>
        <v>falta</v>
      </c>
      <c r="V68" s="50" t="str">
        <f>IF('7. Eval de los Procesos'!H5="", "falta", "completo")</f>
        <v>falta</v>
      </c>
    </row>
    <row r="69" spans="1:29" ht="28.5" customHeight="1">
      <c r="B69" s="845"/>
      <c r="C69" s="846"/>
      <c r="D69" s="459" t="s">
        <v>260</v>
      </c>
      <c r="E69" s="10" t="str">
        <f>IF('6. Resp Reactiva EC'!D5="", "falta", "completo")</f>
        <v>falta</v>
      </c>
      <c r="F69" s="33" t="str">
        <f>IF('6. Resp Reactiva EC'!E5="", "falta", "completo")</f>
        <v>falta</v>
      </c>
      <c r="G69" s="33" t="str">
        <f t="array" ref="G69">IF(AND(E69="falta", F69="falta"), "falta", IF(AND(E69&lt;&gt;"", F69&lt;&gt;""), "completo", _xlfn.IFS(E69="falta", "falta", F69="falta", "falta", E69="", "", F69="", "")))</f>
        <v>falta</v>
      </c>
      <c r="H69" s="33" t="str">
        <f>IF('6. Resp Reactiva EC'!H5="", "falta", "completo")</f>
        <v>falta</v>
      </c>
      <c r="I69" s="33" t="str">
        <f>IF('6. Resp Reactiva EC'!M5="", "falta", "completo")</f>
        <v>falta</v>
      </c>
      <c r="J69" s="33" t="str">
        <f>IF('6. Resp Reactiva EC'!O5="", "falta", "completo")</f>
        <v>falta</v>
      </c>
      <c r="K69" s="34" t="str">
        <f>IF('6. Resp Reactiva EC'!P5="", "falta", "completo")</f>
        <v>falta</v>
      </c>
      <c r="M69" s="861" t="s">
        <v>296</v>
      </c>
      <c r="N69" s="862"/>
      <c r="O69" s="863" t="s">
        <v>296</v>
      </c>
      <c r="P69" s="864"/>
      <c r="Q69" s="51" t="str">
        <f>IF('7. Eval de los Procesos'!C10="", "falta", "completo")</f>
        <v>falta</v>
      </c>
      <c r="R69" s="33" t="str">
        <f>IF('7. Eval de los Procesos'!D10="", "falta", "completo")</f>
        <v>falta</v>
      </c>
      <c r="S69" s="33" t="str">
        <f>IF('7. Eval de los Procesos'!E10="", "falta", "completo")</f>
        <v>falta</v>
      </c>
      <c r="T69" s="33" t="str">
        <f>IF('7. Eval de los Procesos'!F10="", "falta", "completo")</f>
        <v>falta</v>
      </c>
      <c r="U69" s="33" t="str">
        <f>IF('7. Eval de los Procesos'!G10="", "falta", "completo")</f>
        <v>falta</v>
      </c>
      <c r="V69" s="52" t="str">
        <f>IF('7. Eval de los Procesos'!H10="", "falta", "completo")</f>
        <v>falta</v>
      </c>
    </row>
    <row r="70" spans="1:29" ht="28.5" customHeight="1" thickBot="1">
      <c r="B70" s="460"/>
      <c r="C70" s="461"/>
      <c r="D70" s="459" t="s">
        <v>261</v>
      </c>
      <c r="E70" s="10" t="str">
        <f>IF('6. Resp Reactiva EC'!D6="", "falta", "completo")</f>
        <v>falta</v>
      </c>
      <c r="F70" s="33" t="str">
        <f>IF('6. Resp Reactiva EC'!E6="", "falta", "completo")</f>
        <v>falta</v>
      </c>
      <c r="G70" s="33" t="str">
        <f t="array" ref="G70">IF(AND(E70="falta", F70="falta"), "falta", IF(AND(E70&lt;&gt;"", F70&lt;&gt;""), "completo", _xlfn.IFS(E70="falta", "falta", F70="falta", "falta", E70="", "", F70="", "")))</f>
        <v>falta</v>
      </c>
      <c r="H70" s="33" t="str">
        <f>IF('6. Resp Reactiva EC'!H6="", "falta", "completo")</f>
        <v>falta</v>
      </c>
      <c r="I70" s="33" t="str">
        <f>IF('6. Resp Reactiva EC'!M6="", "falta", "completo")</f>
        <v>falta</v>
      </c>
      <c r="J70" s="33" t="str">
        <f>IF('6. Resp Reactiva EC'!O6="", "falta", "completo")</f>
        <v>falta</v>
      </c>
      <c r="K70" s="34" t="str">
        <f>IF('6. Resp Reactiva EC'!P6="", "falta", "completo")</f>
        <v>falta</v>
      </c>
      <c r="M70" s="840" t="s">
        <v>297</v>
      </c>
      <c r="N70" s="865"/>
      <c r="O70" s="866" t="s">
        <v>297</v>
      </c>
      <c r="P70" s="867"/>
      <c r="Q70" s="54" t="str">
        <f>IF('7. Eval de los Procesos'!C15="", "falta", "completo")</f>
        <v>falta</v>
      </c>
      <c r="R70" s="37" t="str">
        <f>IF('7. Eval de los Procesos'!D15="", "falta", "completo")</f>
        <v>falta</v>
      </c>
      <c r="S70" s="37" t="str">
        <f>IF('7. Eval de los Procesos'!E15="", "falta", "completo")</f>
        <v>falta</v>
      </c>
      <c r="T70" s="37" t="str">
        <f>IF('7. Eval de los Procesos'!F15="", "falta", "completo")</f>
        <v>falta</v>
      </c>
      <c r="U70" s="37" t="str">
        <f>IF('7. Eval de los Procesos'!G15="", "falta", "completo")</f>
        <v>falta</v>
      </c>
      <c r="V70" s="55" t="str">
        <f>IF('7. Eval de los Procesos'!H15="", "falta", "completo")</f>
        <v>falta</v>
      </c>
    </row>
    <row r="71" spans="1:29" ht="28.5" customHeight="1" thickTop="1">
      <c r="B71" s="460"/>
      <c r="C71" s="461"/>
      <c r="D71" s="459" t="s">
        <v>262</v>
      </c>
      <c r="E71" s="10" t="str">
        <f>IF('6. Resp Reactiva EC'!D6="", "falta", "completo")</f>
        <v>falta</v>
      </c>
      <c r="F71" s="33" t="str">
        <f>IF('6. Resp Reactiva EC'!E6="", "falta", "completo")</f>
        <v>falta</v>
      </c>
      <c r="G71" s="33" t="str">
        <f t="array" ref="G71">IF(AND(E71="falta", F71="falta"), "falta", IF(AND(E71&lt;&gt;"", F71&lt;&gt;""), "completo", _xlfn.IFS(E71="falta", "falta", F71="falta", "falta", E71="", "", F71="", "")))</f>
        <v>falta</v>
      </c>
      <c r="H71" s="33" t="str">
        <f>IF('6. Resp Reactiva EC'!H7="", "falta", "completo")</f>
        <v>falta</v>
      </c>
      <c r="I71" s="33" t="str">
        <f>IF('6. Resp Reactiva EC'!M7="", "falta", "completo")</f>
        <v>falta</v>
      </c>
      <c r="J71" s="33" t="str">
        <f>IF('6. Resp Reactiva EC'!O7="", "falta", "completo")</f>
        <v>falta</v>
      </c>
      <c r="K71" s="34" t="str">
        <f>IF('6. Resp Reactiva EC'!P7="", "falta", "completo")</f>
        <v>falta</v>
      </c>
    </row>
    <row r="72" spans="1:29" ht="28.5" customHeight="1">
      <c r="B72" s="460"/>
      <c r="C72" s="462"/>
      <c r="D72" s="459" t="s">
        <v>263</v>
      </c>
      <c r="E72" s="10" t="str">
        <f>IF('6. Resp Reactiva EC'!D8="", "falta", "completo")</f>
        <v>falta</v>
      </c>
      <c r="F72" s="33" t="str">
        <f>IF('6. Resp Reactiva EC'!E8="", "falta", "completo")</f>
        <v>falta</v>
      </c>
      <c r="G72" s="33" t="str">
        <f t="array" ref="G72">IF(AND(E72="falta", F72="falta"), "falta", IF(AND(E72&lt;&gt;"", F72&lt;&gt;""), "completo", _xlfn.IFS(E72="falta", "falta", F72="falta", "falta", E72="", "", F72="", "")))</f>
        <v>falta</v>
      </c>
      <c r="H72" s="33" t="str">
        <f>IF('6. Resp Reactiva EC'!H8="", "falta", "completo")</f>
        <v>falta</v>
      </c>
      <c r="I72" s="33" t="str">
        <f>IF('6. Resp Reactiva EC'!M8="", "falta", "completo")</f>
        <v>falta</v>
      </c>
      <c r="J72" s="33" t="str">
        <f>IF('6. Resp Reactiva EC'!O8="", "falta", "completo")</f>
        <v>falta</v>
      </c>
      <c r="K72" s="34" t="str">
        <f>IF('6. Resp Reactiva EC'!P8="", "falta", "completo")</f>
        <v>falta</v>
      </c>
    </row>
    <row r="73" spans="1:29" ht="28.5" customHeight="1">
      <c r="B73" s="463"/>
      <c r="C73" s="462"/>
      <c r="D73" s="459" t="s">
        <v>264</v>
      </c>
      <c r="E73" s="10" t="str">
        <f>IF('6. Resp Reactiva EC'!D8="", "falta", "completo")</f>
        <v>falta</v>
      </c>
      <c r="F73" s="33" t="str">
        <f>IF('6. Resp Reactiva EC'!E8="", "falta", "completo")</f>
        <v>falta</v>
      </c>
      <c r="G73" s="33" t="str">
        <f t="array" ref="G73">IF(AND(E73="falta", F73="falta"), "falta", IF(AND(E73&lt;&gt;"", F73&lt;&gt;""), "completo", _xlfn.IFS(E73="falta", "falta", F73="falta", "falta", E73="", "", F73="", "")))</f>
        <v>falta</v>
      </c>
      <c r="H73" s="33" t="str">
        <f>IF('6. Resp Reactiva EC'!H9="", "falta", "completo")</f>
        <v>falta</v>
      </c>
      <c r="I73" s="33" t="str">
        <f>IF('6. Resp Reactiva EC'!M9="", "falta", "completo")</f>
        <v>falta</v>
      </c>
      <c r="J73" s="33" t="str">
        <f>IF('6. Resp Reactiva EC'!O9="", "falta", "completo")</f>
        <v>falta</v>
      </c>
      <c r="K73" s="34" t="str">
        <f>IF('6. Resp Reactiva EC'!P9="", "falta", "completo")</f>
        <v>falta</v>
      </c>
    </row>
    <row r="74" spans="1:29" ht="28.5" customHeight="1" thickBot="1">
      <c r="B74" s="463"/>
      <c r="C74" s="462"/>
      <c r="D74" s="459" t="s">
        <v>265</v>
      </c>
      <c r="E74" s="10" t="str">
        <f>IF('6. Resp Reactiva EC'!D10="", "falta", "completo")</f>
        <v>falta</v>
      </c>
      <c r="F74" s="33" t="str">
        <f>IF('6. Resp Reactiva EC'!E10="", "falta", "completo")</f>
        <v>falta</v>
      </c>
      <c r="G74" s="33" t="str">
        <f t="array" ref="G74">IF(AND(E74="falta", F74="falta"), "falta", IF(AND(E74&lt;&gt;"", F74&lt;&gt;""), "completo", _xlfn.IFS(E74="falta", "falta", F74="falta", "falta", E74="", "", F74="", "")))</f>
        <v>falta</v>
      </c>
      <c r="H74" s="33" t="str">
        <f>IF('6. Resp Reactiva EC'!H10="", "falta", "completo")</f>
        <v>falta</v>
      </c>
      <c r="I74" s="33" t="str">
        <f>IF('6. Resp Reactiva EC'!M10="", "falta", "completo")</f>
        <v>falta</v>
      </c>
      <c r="J74" s="33" t="str">
        <f>IF('6. Resp Reactiva EC'!O10="", "falta", "completo")</f>
        <v>falta</v>
      </c>
      <c r="K74" s="34" t="str">
        <f>IF('6. Resp Reactiva EC'!P10="", "falta", "completo")</f>
        <v>falta</v>
      </c>
    </row>
    <row r="75" spans="1:29" ht="28.5" customHeight="1" thickTop="1" thickBot="1">
      <c r="B75" s="464"/>
      <c r="C75" s="465"/>
      <c r="D75" s="466" t="s">
        <v>266</v>
      </c>
      <c r="E75" s="36" t="str">
        <f>IF('6. Resp Reactiva EC'!D10="", "falta", "completo")</f>
        <v>falta</v>
      </c>
      <c r="F75" s="37" t="str">
        <f>IF('6. Resp Reactiva EC'!E10="", "falta", "completo")</f>
        <v>falta</v>
      </c>
      <c r="G75" s="37" t="str">
        <f t="array" ref="G75">IF(AND(E75="falta", F75="falta"), "falta", IF(AND(E75&lt;&gt;"", F75&lt;&gt;""), "completo", _xlfn.IFS(E75="falta", "falta", F75="falta", "falta", E75="", "", F75="", "")))</f>
        <v>falta</v>
      </c>
      <c r="H75" s="37" t="str">
        <f>IF('6. Resp Reactiva EC'!H11="", "falta", "completo")</f>
        <v>falta</v>
      </c>
      <c r="I75" s="37" t="str">
        <f>IF('6. Resp Reactiva EC'!M11="", "falta", "completo")</f>
        <v>falta</v>
      </c>
      <c r="J75" s="37" t="str">
        <f>IF('6. Resp Reactiva EC'!O11="", "falta", "completo")</f>
        <v>falta</v>
      </c>
      <c r="K75" s="38" t="str">
        <f>IF('6. Resp Reactiva EC'!P11="", "falta", "completo")</f>
        <v>falta</v>
      </c>
      <c r="Q75" s="868" t="s">
        <v>298</v>
      </c>
      <c r="R75" s="869"/>
      <c r="S75" s="869"/>
      <c r="T75" s="869"/>
    </row>
    <row r="76" spans="1:29" ht="28.5" customHeight="1" thickTop="1">
      <c r="B76" s="843" t="s">
        <v>267</v>
      </c>
      <c r="C76" s="844"/>
      <c r="D76" s="458" t="s">
        <v>268</v>
      </c>
      <c r="E76" s="10" t="str">
        <f>IF('6. Resp Reactiva EC'!D12="", "falta", "completo")</f>
        <v>falta</v>
      </c>
      <c r="F76" s="33" t="str">
        <f>IF('6. Resp Reactiva EC'!E12="", "falta", "completo")</f>
        <v>falta</v>
      </c>
      <c r="G76" s="33" t="str">
        <f t="array" ref="G76">IF(AND(E76="falta", F76="falta"), "falta", IF(AND(E76&lt;&gt;"", F76&lt;&gt;""), "completo", _xlfn.IFS(E76="falta", "falta", F76="falta", "falta", E76="", "", F76="", "")))</f>
        <v>falta</v>
      </c>
      <c r="H76" s="33" t="str">
        <f>IF('6. Resp Reactiva EC'!H12="", "falta", "completo")</f>
        <v>falta</v>
      </c>
      <c r="I76" s="33" t="str">
        <f>IF('6. Resp Reactiva EC'!M12="", "falta", "completo")</f>
        <v>falta</v>
      </c>
      <c r="J76" s="33" t="str">
        <f>IF('6. Resp Reactiva EC'!O12="", "falta", "completo")</f>
        <v>falta</v>
      </c>
      <c r="K76" s="34" t="str">
        <f>IF('6. Resp Reactiva EC'!P12="", "falta", "completo")</f>
        <v>falta</v>
      </c>
      <c r="M76" s="857" t="s">
        <v>299</v>
      </c>
      <c r="N76" s="870"/>
      <c r="O76" s="870"/>
      <c r="P76" s="871"/>
      <c r="Q76" s="60" t="s">
        <v>21</v>
      </c>
      <c r="R76" s="61" t="s">
        <v>22</v>
      </c>
      <c r="S76" s="61" t="s">
        <v>23</v>
      </c>
      <c r="T76" s="62" t="s">
        <v>24</v>
      </c>
    </row>
    <row r="77" spans="1:29" ht="28.5" customHeight="1">
      <c r="B77" s="845"/>
      <c r="C77" s="846"/>
      <c r="D77" s="459" t="s">
        <v>269</v>
      </c>
      <c r="E77" s="10" t="str">
        <f>IF('6. Resp Reactiva EC'!D13="", "falta", "completo")</f>
        <v>falta</v>
      </c>
      <c r="F77" s="33" t="str">
        <f>IF('6. Resp Reactiva EC'!E13="", "falta", "completo")</f>
        <v>falta</v>
      </c>
      <c r="G77" s="33" t="str">
        <f t="array" ref="G77">IF(AND(E77="falta", F77="falta"), "falta", IF(AND(E77&lt;&gt;"", F77&lt;&gt;""), "completo", _xlfn.IFS(E77="falta", "falta", F77="falta", "falta", E77="", "", F77="", "")))</f>
        <v>falta</v>
      </c>
      <c r="H77" s="33" t="str">
        <f>IF('6. Resp Reactiva EC'!H13="", "falta", "completo")</f>
        <v>falta</v>
      </c>
      <c r="I77" s="33" t="str">
        <f>IF('6. Resp Reactiva EC'!M13="", "falta", "completo")</f>
        <v>falta</v>
      </c>
      <c r="J77" s="33" t="str">
        <f>IF('6. Resp Reactiva EC'!O13="", "falta", "completo")</f>
        <v>falta</v>
      </c>
      <c r="K77" s="34" t="str">
        <f>IF('6. Resp Reactiva EC'!P13="", "falta", "completo")</f>
        <v>falta</v>
      </c>
      <c r="M77" s="872" t="s">
        <v>300</v>
      </c>
      <c r="N77" s="873"/>
      <c r="O77" s="873"/>
      <c r="P77" s="874"/>
      <c r="Q77" s="63" t="str">
        <f>IF(OR('8. Estado de las Recomend'!D17=0, '8. Estado de las Recomend'!D17=""), "falta", "completo")</f>
        <v>falta</v>
      </c>
      <c r="R77" s="33" t="str">
        <f>IF(OR('8. Estado de las Recomend'!E17=0, '8. Estado de las Recomend'!E17=""), "falta", "completo")</f>
        <v>falta</v>
      </c>
      <c r="S77" s="33" t="str">
        <f>IF(OR('8. Estado de las Recomend'!F17=0, '8. Estado de las Recomend'!F17=""), "falta", "completo")</f>
        <v>falta</v>
      </c>
      <c r="T77" s="34" t="str">
        <f>IF(OR('8. Estado de las Recomend'!G17=0, '8. Estado de las Recomend'!G17=""), "falta", "completo")</f>
        <v>falta</v>
      </c>
    </row>
    <row r="78" spans="1:29" ht="28.5" customHeight="1" thickBot="1">
      <c r="B78" s="460"/>
      <c r="C78" s="461"/>
      <c r="D78" s="459" t="s">
        <v>270</v>
      </c>
      <c r="E78" s="10" t="str">
        <f>IF('6. Resp Reactiva EC'!D14="", "falta", "completo")</f>
        <v>falta</v>
      </c>
      <c r="F78" s="33" t="str">
        <f>IF('6. Resp Reactiva EC'!E14="", "falta", "completo")</f>
        <v>falta</v>
      </c>
      <c r="G78" s="33" t="str">
        <f t="array" ref="G78">IF(AND(E78="falta", F78="falta"), "falta", IF(AND(E78&lt;&gt;"", F78&lt;&gt;""), "completo", _xlfn.IFS(E78="falta", "falta", F78="falta", "falta", E78="", "", F78="", "")))</f>
        <v>falta</v>
      </c>
      <c r="H78" s="33" t="str">
        <f>IF('6. Resp Reactiva EC'!H14="", "falta", "completo")</f>
        <v>falta</v>
      </c>
      <c r="I78" s="33" t="str">
        <f>IF('6. Resp Reactiva EC'!M14="", "falta", "completo")</f>
        <v>falta</v>
      </c>
      <c r="J78" s="33" t="str">
        <f>IF('6. Resp Reactiva EC'!O14="", "falta", "completo")</f>
        <v>falta</v>
      </c>
      <c r="K78" s="34" t="str">
        <f>IF('6. Resp Reactiva EC'!P14="", "falta", "completo")</f>
        <v>falta</v>
      </c>
      <c r="M78" s="840" t="s">
        <v>301</v>
      </c>
      <c r="N78" s="841"/>
      <c r="O78" s="841"/>
      <c r="P78" s="842"/>
      <c r="Q78" s="64" t="str">
        <f>IF(OR('8. Estado de las Recomend'!D35=0, '8. Estado de las Recomend'!D35=""), "falta", "completo")</f>
        <v>falta</v>
      </c>
      <c r="R78" s="37" t="str">
        <f>IF(OR('8. Estado de las Recomend'!E35=0, '8. Estado de las Recomend'!E35=""), "falta", "completo")</f>
        <v>falta</v>
      </c>
      <c r="S78" s="37" t="str">
        <f>IF(OR('8. Estado de las Recomend'!F35=0, '8. Estado de las Recomend'!F35=""), "falta", "completo")</f>
        <v>falta</v>
      </c>
      <c r="T78" s="38" t="str">
        <f>IF(OR('8. Estado de las Recomend'!G35=0, '8. Estado de las Recomend'!G35=""), "falta", "completo")</f>
        <v>falta</v>
      </c>
    </row>
    <row r="79" spans="1:29" ht="28.5" customHeight="1" thickTop="1">
      <c r="B79" s="460"/>
      <c r="C79" s="461"/>
      <c r="D79" s="459" t="s">
        <v>271</v>
      </c>
      <c r="E79" s="10" t="str">
        <f>IF('6. Resp Reactiva EC'!D15="", "falta", "completo")</f>
        <v>falta</v>
      </c>
      <c r="F79" s="33" t="str">
        <f>IF('6. Resp Reactiva EC'!E15="", "falta", "completo")</f>
        <v>falta</v>
      </c>
      <c r="G79" s="33" t="str">
        <f t="array" ref="G79">IF(AND(E79="falta", F79="falta"), "falta", IF(AND(E79&lt;&gt;"", F79&lt;&gt;""), "completo", _xlfn.IFS(E79="falta", "falta", F79="falta", "falta", E79="", "", F79="", "")))</f>
        <v>falta</v>
      </c>
      <c r="H79" s="33" t="str">
        <f>IF('6. Resp Reactiva EC'!H15="", "falta", "completo")</f>
        <v>falta</v>
      </c>
      <c r="I79" s="33" t="str">
        <f>IF('6. Resp Reactiva EC'!M15="", "falta", "completo")</f>
        <v>falta</v>
      </c>
      <c r="J79" s="33" t="str">
        <f>IF('6. Resp Reactiva EC'!O15="", "falta", "completo")</f>
        <v>falta</v>
      </c>
      <c r="K79" s="34" t="str">
        <f>IF('6. Resp Reactiva EC'!P15="", "falta", "completo")</f>
        <v>falta</v>
      </c>
      <c r="M79" s="65"/>
      <c r="N79" s="65"/>
      <c r="O79" s="65"/>
      <c r="P79" s="65"/>
      <c r="Q79" s="65"/>
      <c r="R79" s="65"/>
      <c r="S79" s="65"/>
      <c r="T79" s="65"/>
    </row>
    <row r="80" spans="1:29" ht="28.5" customHeight="1">
      <c r="B80" s="460"/>
      <c r="C80" s="462"/>
      <c r="D80" s="459" t="s">
        <v>272</v>
      </c>
      <c r="E80" s="10" t="str">
        <f>IF('6. Resp Reactiva EC'!D16="", "falta", "completo")</f>
        <v>falta</v>
      </c>
      <c r="F80" s="33" t="str">
        <f>IF('6. Resp Reactiva EC'!E16="", "falta", "completo")</f>
        <v>falta</v>
      </c>
      <c r="G80" s="33" t="str">
        <f t="array" ref="G80">IF(AND(E80="falta", F80="falta"), "falta", IF(AND(E80&lt;&gt;"", F80&lt;&gt;""), "completo", _xlfn.IFS(E80="falta", "falta", F80="falta", "falta", E80="", "", F80="", "")))</f>
        <v>falta</v>
      </c>
      <c r="H80" s="33" t="str">
        <f>IF('6. Resp Reactiva EC'!H16="", "falta", "completo")</f>
        <v>falta</v>
      </c>
      <c r="I80" s="33" t="str">
        <f>IF('6. Resp Reactiva EC'!M16="", "falta", "completo")</f>
        <v>falta</v>
      </c>
      <c r="J80" s="33" t="str">
        <f>IF('6. Resp Reactiva EC'!O16="", "falta", "completo")</f>
        <v>falta</v>
      </c>
      <c r="K80" s="34" t="str">
        <f>IF('6. Resp Reactiva EC'!P16="", "falta", "completo")</f>
        <v>falta</v>
      </c>
      <c r="M80" s="65"/>
      <c r="N80" s="65"/>
      <c r="O80" s="65"/>
      <c r="P80" s="65"/>
      <c r="Q80" s="65"/>
      <c r="R80" s="65"/>
      <c r="S80" s="65"/>
      <c r="T80" s="65"/>
    </row>
    <row r="81" spans="2:25" ht="28.5" customHeight="1" thickBot="1">
      <c r="B81" s="464"/>
      <c r="C81" s="465"/>
      <c r="D81" s="466" t="s">
        <v>273</v>
      </c>
      <c r="E81" s="36" t="str">
        <f>IF('6. Resp Reactiva EC'!D17="", "falta", "completo")</f>
        <v>falta</v>
      </c>
      <c r="F81" s="37" t="str">
        <f>IF('6. Resp Reactiva EC'!E17="", "falta", "completo")</f>
        <v>falta</v>
      </c>
      <c r="G81" s="37" t="str">
        <f t="array" ref="G81">IF(AND(E81="falta", F81="falta"), "falta", IF(AND(E81&lt;&gt;"", F81&lt;&gt;""), "completo", _xlfn.IFS(E81="falta", "falta", F81="falta", "falta", E81="", "", F81="", "")))</f>
        <v>falta</v>
      </c>
      <c r="H81" s="37" t="str">
        <f>IF('6. Resp Reactiva EC'!H17="", "falta", "completo")</f>
        <v>falta</v>
      </c>
      <c r="I81" s="37" t="str">
        <f>IF('6. Resp Reactiva EC'!M17="", "falta", "completo")</f>
        <v>falta</v>
      </c>
      <c r="J81" s="37" t="str">
        <f>IF('6. Resp Reactiva EC'!O17="", "falta", "completo")</f>
        <v>falta</v>
      </c>
      <c r="K81" s="38" t="str">
        <f>IF('6. Resp Reactiva EC'!P17="", "falta", "completo")</f>
        <v>falta</v>
      </c>
    </row>
    <row r="82" spans="2:25" ht="28.5" customHeight="1" thickTop="1">
      <c r="B82" s="843" t="s">
        <v>274</v>
      </c>
      <c r="C82" s="844"/>
      <c r="D82" s="467" t="s">
        <v>275</v>
      </c>
      <c r="E82" s="10" t="str">
        <f>IF('6. Resp Reactiva EC'!D26="", "falta", "completo")</f>
        <v>falta</v>
      </c>
      <c r="F82" s="33" t="str">
        <f>IF('6. Resp Reactiva EC'!E26="", "falta", "completo")</f>
        <v>falta</v>
      </c>
      <c r="G82" s="33" t="str">
        <f t="array" ref="G82">IF(AND(E82="falta", F82="falta"), "falta", IF(AND(E82&lt;&gt;"", F82&lt;&gt;""), "completo", _xlfn.IFS(E82="falta", "falta", F82="falta", "falta", E82="", "", F82="", "")))</f>
        <v>falta</v>
      </c>
      <c r="H82" s="33" t="str">
        <f>IF('6. Resp Reactiva EC'!H26="", "falta", "completo")</f>
        <v>falta</v>
      </c>
      <c r="I82" s="33" t="str">
        <f>IF('6. Resp Reactiva EC'!M26="", "falta", "completo")</f>
        <v>falta</v>
      </c>
      <c r="J82" s="33" t="str">
        <f>IF('6. Resp Reactiva EC'!O26="", "falta", "completo")</f>
        <v>falta</v>
      </c>
      <c r="K82" s="34" t="str">
        <f>IF('6. Resp Reactiva EC'!P26="", "falta", "completo")</f>
        <v>falta</v>
      </c>
      <c r="M82" s="847" t="s">
        <v>185</v>
      </c>
      <c r="N82" s="848"/>
      <c r="O82" s="848"/>
      <c r="P82" s="848"/>
      <c r="Q82" s="848"/>
      <c r="R82" s="848"/>
      <c r="S82" s="848"/>
      <c r="T82" s="848"/>
      <c r="U82" s="848"/>
      <c r="V82" s="848"/>
      <c r="W82" s="848"/>
      <c r="X82" s="848"/>
      <c r="Y82" s="849"/>
    </row>
    <row r="83" spans="2:25" ht="41.4" customHeight="1">
      <c r="B83" s="845"/>
      <c r="C83" s="846"/>
      <c r="D83" s="459" t="s">
        <v>276</v>
      </c>
      <c r="E83" s="10" t="str">
        <f>IF('6. Resp Reactiva EC'!D27="", "falta", "completo")</f>
        <v>falta</v>
      </c>
      <c r="F83" s="33" t="str">
        <f>IF('6. Resp Reactiva EC'!E27="", "falta", "completo")</f>
        <v>falta</v>
      </c>
      <c r="G83" s="33" t="str">
        <f t="array" ref="G83">IF(AND(E83="falta", F83="falta"), "falta", IF(AND(E83&lt;&gt;"", F83&lt;&gt;""), "completo", _xlfn.IFS(E83="falta", "falta", F83="falta", "falta", E83="", "", F83="", "")))</f>
        <v>falta</v>
      </c>
      <c r="H83" s="33" t="str">
        <f>IF('6. Resp Reactiva EC'!H27="", "falta", "completo")</f>
        <v>falta</v>
      </c>
      <c r="I83" s="33" t="str">
        <f>IF('6. Resp Reactiva EC'!M27="", "falta", "completo")</f>
        <v>falta</v>
      </c>
      <c r="J83" s="33" t="str">
        <f>IF('6. Resp Reactiva EC'!O27="", "falta", "completo")</f>
        <v>falta</v>
      </c>
      <c r="K83" s="34" t="str">
        <f>IF('6. Resp Reactiva EC'!P27="", "falta", "completo")</f>
        <v>falta</v>
      </c>
      <c r="M83" s="473" t="s">
        <v>302</v>
      </c>
      <c r="N83" s="474" t="s">
        <v>303</v>
      </c>
      <c r="O83" s="474" t="s">
        <v>235</v>
      </c>
      <c r="P83" s="474" t="s">
        <v>304</v>
      </c>
      <c r="Q83" s="474" t="s">
        <v>305</v>
      </c>
      <c r="R83" s="474" t="s">
        <v>306</v>
      </c>
      <c r="S83" s="475" t="s">
        <v>307</v>
      </c>
      <c r="T83" s="475" t="s">
        <v>308</v>
      </c>
      <c r="U83" s="476" t="s">
        <v>309</v>
      </c>
      <c r="V83" s="476" t="s">
        <v>310</v>
      </c>
      <c r="W83" s="476" t="s">
        <v>311</v>
      </c>
      <c r="X83" s="476" t="s">
        <v>312</v>
      </c>
      <c r="Y83" s="477" t="s">
        <v>313</v>
      </c>
    </row>
    <row r="84" spans="2:25" ht="28.5" customHeight="1">
      <c r="B84" s="460"/>
      <c r="C84" s="461"/>
      <c r="D84" s="459" t="s">
        <v>277</v>
      </c>
      <c r="E84" s="10" t="str">
        <f>IF('6. Resp Reactiva EC'!D28="", "falta", "completo")</f>
        <v>falta</v>
      </c>
      <c r="F84" s="33" t="str">
        <f>IF('6. Resp Reactiva EC'!E28="", "falta", "completo")</f>
        <v>falta</v>
      </c>
      <c r="G84" s="33" t="str">
        <f t="array" ref="G84">IF(AND(E84="falta", F84="falta"), "falta", IF(AND(E84&lt;&gt;"", F84&lt;&gt;""), "completo", _xlfn.IFS(E84="falta", "falta", F84="falta", "falta", E84="", "", F84="", "")))</f>
        <v>falta</v>
      </c>
      <c r="H84" s="33" t="str">
        <f>IF('6. Resp Reactiva EC'!H28="", "falta", "completo")</f>
        <v>falta</v>
      </c>
      <c r="I84" s="33" t="str">
        <f>IF('6. Resp Reactiva EC'!M28="", "falta", "completo")</f>
        <v>falta</v>
      </c>
      <c r="J84" s="33" t="str">
        <f>IF('6. Resp Reactiva EC'!O28="", "falta", "completo")</f>
        <v>falta</v>
      </c>
      <c r="K84" s="34" t="str">
        <f>IF('6. Resp Reactiva EC'!P28="", "falta", "completo")</f>
        <v>falta</v>
      </c>
      <c r="M84" s="67" t="str">
        <f>IF('9. Resumen Post Rev Indep'!B6="", "falta", "completo")</f>
        <v>falta</v>
      </c>
      <c r="N84" s="63" t="str">
        <f>IF('9. Resumen Post Rev Indep'!C6="", "falta", "completo")</f>
        <v>falta</v>
      </c>
      <c r="O84" s="63" t="str">
        <f>IF('9. Resumen Post Rev Indep'!E6="", "falta", "completo")</f>
        <v>falta</v>
      </c>
      <c r="P84" s="63" t="str">
        <f>IF('9. Resumen Post Rev Indep'!G6="", "falta", "completo")</f>
        <v>falta</v>
      </c>
      <c r="Q84" s="63" t="str">
        <f>IF('9. Resumen Post Rev Indep'!H6="", "falta", "completo")</f>
        <v>falta</v>
      </c>
      <c r="R84" s="63" t="str">
        <f>IF('9. Resumen Post Rev Indep'!I6="", "falta", "completo")</f>
        <v>falta</v>
      </c>
      <c r="S84" s="63" t="str">
        <f>IF('9. Resumen Post Rev Indep'!J6="", "falta", "completo")</f>
        <v>falta</v>
      </c>
      <c r="T84" s="63" t="str">
        <f>IF('9. Resumen Post Rev Indep'!K6="", "falta", "completo")</f>
        <v>falta</v>
      </c>
      <c r="U84" s="63" t="str">
        <f>IF('9. Resumen Post Rev Indep'!L6="", "falta", "completo")</f>
        <v>falta</v>
      </c>
      <c r="V84" s="63" t="str">
        <f>IF('9. Resumen Post Rev Indep'!M6="", "falta", "completo")</f>
        <v>falta</v>
      </c>
      <c r="W84" s="63" t="str">
        <f>IF('9. Resumen Post Rev Indep'!N6="", "falta", "completo")</f>
        <v>falta</v>
      </c>
      <c r="X84" s="63" t="str">
        <f>IF('9. Resumen Post Rev Indep'!O6="", "falta", "completo")</f>
        <v>falta</v>
      </c>
      <c r="Y84" s="68" t="str">
        <f>IF('9. Resumen Post Rev Indep'!R6="", "falta", "completo")</f>
        <v>falta</v>
      </c>
    </row>
    <row r="85" spans="2:25" ht="28.5" customHeight="1">
      <c r="B85" s="460"/>
      <c r="C85" s="461"/>
      <c r="D85" s="459" t="s">
        <v>278</v>
      </c>
      <c r="E85" s="10" t="str">
        <f>IF('6. Resp Reactiva EC'!D29="", "falta", "completo")</f>
        <v>falta</v>
      </c>
      <c r="F85" s="33" t="str">
        <f>IF('6. Resp Reactiva EC'!E29="", "falta", "completo")</f>
        <v>falta</v>
      </c>
      <c r="G85" s="33" t="str">
        <f t="array" ref="G85">IF(AND(E85="falta", F85="falta"), "falta", IF(AND(E85&lt;&gt;"", F85&lt;&gt;""), "completo", _xlfn.IFS(E85="falta", "falta", F85="falta", "falta", E85="", "", F85="", "")))</f>
        <v>falta</v>
      </c>
      <c r="H85" s="33" t="str">
        <f>IF('6. Resp Reactiva EC'!H29="", "falta", "completo")</f>
        <v>falta</v>
      </c>
      <c r="I85" s="33" t="str">
        <f>IF('6. Resp Reactiva EC'!M29="", "falta", "completo")</f>
        <v>falta</v>
      </c>
      <c r="J85" s="33" t="str">
        <f>IF('6. Resp Reactiva EC'!O29="", "falta", "completo")</f>
        <v>falta</v>
      </c>
      <c r="K85" s="34" t="str">
        <f>IF('6. Resp Reactiva EC'!P29="", "falta", "completo")</f>
        <v>falta</v>
      </c>
      <c r="M85" s="67" t="str">
        <f>IF('9. Resumen Post Rev Indep'!B7="", "falta", "completo")</f>
        <v>falta</v>
      </c>
      <c r="N85" s="63" t="str">
        <f>IF('9. Resumen Post Rev Indep'!C7="", "falta", "completo")</f>
        <v>falta</v>
      </c>
      <c r="O85" s="63" t="str">
        <f>IF('9. Resumen Post Rev Indep'!E7="", "falta", "completo")</f>
        <v>falta</v>
      </c>
      <c r="P85" s="63" t="str">
        <f>IF('9. Resumen Post Rev Indep'!G7="", "falta", "completo")</f>
        <v>falta</v>
      </c>
      <c r="Q85" s="63" t="str">
        <f>IF('9. Resumen Post Rev Indep'!H7="", "falta", "completo")</f>
        <v>falta</v>
      </c>
      <c r="R85" s="63" t="str">
        <f>IF('9. Resumen Post Rev Indep'!I7="", "falta", "completo")</f>
        <v>falta</v>
      </c>
      <c r="S85" s="63" t="str">
        <f>IF('9. Resumen Post Rev Indep'!J7="", "falta", "completo")</f>
        <v>falta</v>
      </c>
      <c r="T85" s="63" t="str">
        <f>IF('9. Resumen Post Rev Indep'!K7="", "falta", "completo")</f>
        <v>falta</v>
      </c>
      <c r="U85" s="63" t="str">
        <f>IF('9. Resumen Post Rev Indep'!L7="", "falta", "completo")</f>
        <v>falta</v>
      </c>
      <c r="V85" s="63" t="str">
        <f>IF('9. Resumen Post Rev Indep'!M7="", "falta", "completo")</f>
        <v>falta</v>
      </c>
      <c r="W85" s="63" t="str">
        <f>IF('9. Resumen Post Rev Indep'!N7="", "falta", "completo")</f>
        <v>falta</v>
      </c>
      <c r="X85" s="63" t="str">
        <f>IF('9. Resumen Post Rev Indep'!O7="", "falta", "completo")</f>
        <v>falta</v>
      </c>
      <c r="Y85" s="68" t="str">
        <f>IF('9. Resumen Post Rev Indep'!R7="", "falta", "completo")</f>
        <v>falta</v>
      </c>
    </row>
    <row r="86" spans="2:25" ht="28.5" customHeight="1" thickBot="1">
      <c r="B86" s="464"/>
      <c r="C86" s="465"/>
      <c r="D86" s="466" t="s">
        <v>279</v>
      </c>
      <c r="E86" s="36" t="str">
        <f>IF('6. Resp Reactiva EC'!D30="", "falta", "completo")</f>
        <v>falta</v>
      </c>
      <c r="F86" s="37" t="str">
        <f>IF('6. Resp Reactiva EC'!E30="", "falta", "completo")</f>
        <v>falta</v>
      </c>
      <c r="G86" s="37" t="str">
        <f t="array" ref="G86">IF(AND(E86="falta", F86="falta"), "falta", IF(AND(E86&lt;&gt;"", F86&lt;&gt;""), "completo", _xlfn.IFS(E86="falta", "falta", F86="falta", "falta", E86="", "", F86="", "")))</f>
        <v>falta</v>
      </c>
      <c r="H86" s="37" t="str">
        <f>IF('6. Resp Reactiva EC'!H30="", "falta", "completo")</f>
        <v>falta</v>
      </c>
      <c r="I86" s="37" t="str">
        <f>IF('6. Resp Reactiva EC'!M30="", "falta", "completo")</f>
        <v>falta</v>
      </c>
      <c r="J86" s="37" t="str">
        <f>IF('6. Resp Reactiva EC'!O30="", "falta", "completo")</f>
        <v>falta</v>
      </c>
      <c r="K86" s="38" t="str">
        <f>IF('6. Resp Reactiva EC'!P30="", "falta", "completo")</f>
        <v>falta</v>
      </c>
      <c r="M86" s="69" t="str">
        <f>IF('9. Resumen Post Rev Indep'!B8="", "falta", "completo")</f>
        <v>falta</v>
      </c>
      <c r="N86" s="70" t="str">
        <f>IF('9. Resumen Post Rev Indep'!C8="", "falta", "completo")</f>
        <v>falta</v>
      </c>
      <c r="O86" s="70" t="str">
        <f>IF('9. Resumen Post Rev Indep'!E8="", "falta", "completo")</f>
        <v>falta</v>
      </c>
      <c r="P86" s="70" t="str">
        <f>IF('9. Resumen Post Rev Indep'!G8="", "falta", "completo")</f>
        <v>falta</v>
      </c>
      <c r="Q86" s="70" t="str">
        <f>IF('9. Resumen Post Rev Indep'!H8="", "falta", "completo")</f>
        <v>falta</v>
      </c>
      <c r="R86" s="70" t="str">
        <f>IF('9. Resumen Post Rev Indep'!I8="", "falta", "completo")</f>
        <v>falta</v>
      </c>
      <c r="S86" s="70" t="str">
        <f>IF('9. Resumen Post Rev Indep'!J8="", "falta", "completo")</f>
        <v>falta</v>
      </c>
      <c r="T86" s="70" t="str">
        <f>IF('9. Resumen Post Rev Indep'!K8="", "falta", "completo")</f>
        <v>falta</v>
      </c>
      <c r="U86" s="70" t="str">
        <f>IF('9. Resumen Post Rev Indep'!L8="", "falta", "completo")</f>
        <v>falta</v>
      </c>
      <c r="V86" s="70" t="str">
        <f>IF('9. Resumen Post Rev Indep'!M8="", "falta", "completo")</f>
        <v>falta</v>
      </c>
      <c r="W86" s="70" t="str">
        <f>IF('9. Resumen Post Rev Indep'!N8="", "falta", "completo")</f>
        <v>falta</v>
      </c>
      <c r="X86" s="70" t="str">
        <f>IF('9. Resumen Post Rev Indep'!O8="", "falta", "completo")</f>
        <v>falta</v>
      </c>
      <c r="Y86" s="71" t="str">
        <f>IF('9. Resumen Post Rev Indep'!R8="", "falta", "completo")</f>
        <v>falta</v>
      </c>
    </row>
    <row r="87" spans="2:25" ht="28.5" customHeight="1">
      <c r="B87" s="843" t="s">
        <v>280</v>
      </c>
      <c r="C87" s="844"/>
      <c r="D87" s="458" t="s">
        <v>281</v>
      </c>
      <c r="E87" s="10" t="str">
        <f>IF('6. Resp Reactiva EC'!D31="", "falta", "completo")</f>
        <v>falta</v>
      </c>
      <c r="F87" s="33" t="str">
        <f>IF('6. Resp Reactiva EC'!E31="", "falta", "completo")</f>
        <v>falta</v>
      </c>
      <c r="G87" s="33" t="str">
        <f t="array" ref="G87">IF(AND(E87="falta", F87="falta"), "falta", IF(AND(E87&lt;&gt;"", F87&lt;&gt;""), "completo", _xlfn.IFS(E87="falta", "falta", F87="falta", "falta", E87="", "", F87="", "")))</f>
        <v>falta</v>
      </c>
      <c r="H87" s="33" t="str">
        <f>IF('6. Resp Reactiva EC'!H31="", "falta", "completo")</f>
        <v>falta</v>
      </c>
      <c r="I87" s="33" t="str">
        <f>IF('6. Resp Reactiva EC'!M31="", "falta", "completo")</f>
        <v>falta</v>
      </c>
      <c r="J87" s="33" t="str">
        <f>IF('6. Resp Reactiva EC'!O31="", "falta", "completo")</f>
        <v>falta</v>
      </c>
      <c r="K87" s="34" t="str">
        <f>IF('6. Resp Reactiva EC'!P31="", "falta", "completo")</f>
        <v>falta</v>
      </c>
      <c r="M87" s="65"/>
      <c r="N87" s="65"/>
      <c r="O87" s="65"/>
      <c r="P87" s="65"/>
      <c r="Q87" s="65"/>
      <c r="R87" s="65"/>
      <c r="S87" s="65"/>
      <c r="T87" s="65"/>
    </row>
    <row r="88" spans="2:25" ht="28.5" customHeight="1" thickBot="1">
      <c r="B88" s="460"/>
      <c r="C88" s="461"/>
      <c r="D88" s="459" t="s">
        <v>282</v>
      </c>
      <c r="E88" s="10" t="str">
        <f>IF('6. Resp Reactiva EC'!D32="", "falta", "completo")</f>
        <v>falta</v>
      </c>
      <c r="F88" s="33" t="str">
        <f>IF('6. Resp Reactiva EC'!E32="", "falta", "completo")</f>
        <v>falta</v>
      </c>
      <c r="G88" s="33" t="str">
        <f t="array" ref="G88">IF(AND(E88="falta", F88="falta"), "falta", IF(AND(E88&lt;&gt;"", F88&lt;&gt;""), "completo", _xlfn.IFS(E88="falta", "falta", F88="falta", "falta", E88="", "", F88="", "")))</f>
        <v>falta</v>
      </c>
      <c r="H88" s="33" t="str">
        <f>IF('6. Resp Reactiva EC'!H32="", "falta", "completo")</f>
        <v>falta</v>
      </c>
      <c r="I88" s="33" t="str">
        <f>IF('6. Resp Reactiva EC'!M32="", "falta", "completo")</f>
        <v>falta</v>
      </c>
      <c r="J88" s="33" t="str">
        <f>IF('6. Resp Reactiva EC'!O32="", "falta", "completo")</f>
        <v>falta</v>
      </c>
      <c r="K88" s="34" t="str">
        <f>IF('6. Resp Reactiva EC'!P32="", "falta", "completo")</f>
        <v>falta</v>
      </c>
      <c r="M88" s="65"/>
      <c r="N88" s="65"/>
      <c r="O88" s="65"/>
      <c r="P88" s="65"/>
      <c r="Q88" s="65"/>
      <c r="R88" s="65"/>
      <c r="S88" s="65"/>
      <c r="T88" s="65"/>
    </row>
    <row r="89" spans="2:25" ht="28.5" customHeight="1" thickTop="1" thickBot="1">
      <c r="B89" s="468"/>
      <c r="C89" s="461"/>
      <c r="D89" s="466" t="s">
        <v>283</v>
      </c>
      <c r="E89" s="36" t="str">
        <f>IF('6. Resp Reactiva EC'!D33="", "falta", "completo")</f>
        <v>falta</v>
      </c>
      <c r="F89" s="37" t="str">
        <f>IF('6. Resp Reactiva EC'!E33="", "falta", "completo")</f>
        <v>falta</v>
      </c>
      <c r="G89" s="37" t="str">
        <f t="array" ref="G89">IF(AND(E89="falta", F89="falta"), "falta", IF(AND(E89&lt;&gt;"", F89&lt;&gt;""), "completo", _xlfn.IFS(E89="falta", "falta", F89="falta", "falta", E89="", "", F89="", "")))</f>
        <v>falta</v>
      </c>
      <c r="H89" s="37" t="str">
        <f>IF('6. Resp Reactiva EC'!H33="", "falta", "completo")</f>
        <v>falta</v>
      </c>
      <c r="I89" s="37" t="str">
        <f>IF('6. Resp Reactiva EC'!M33="", "falta", "completo")</f>
        <v>falta</v>
      </c>
      <c r="J89" s="37" t="str">
        <f>IF('6. Resp Reactiva EC'!O33="", "falta", "completo")</f>
        <v>falta</v>
      </c>
      <c r="K89" s="38" t="str">
        <f>IF('6. Resp Reactiva EC'!P33="", "falta", "completo")</f>
        <v>falta</v>
      </c>
      <c r="M89" s="854" t="s">
        <v>186</v>
      </c>
      <c r="N89" s="855"/>
      <c r="O89" s="855"/>
      <c r="P89" s="855"/>
      <c r="Q89" s="855"/>
      <c r="R89" s="855"/>
      <c r="S89" s="855"/>
      <c r="T89" s="855"/>
      <c r="U89" s="855"/>
      <c r="V89" s="856"/>
    </row>
    <row r="90" spans="2:25" ht="40.799999999999997" customHeight="1">
      <c r="B90" s="843" t="s">
        <v>284</v>
      </c>
      <c r="C90" s="844"/>
      <c r="D90" s="458" t="s">
        <v>285</v>
      </c>
      <c r="E90" s="10" t="str">
        <f>IF('6. Resp Reactiva EC'!D35="", "falta", "completo")</f>
        <v>falta</v>
      </c>
      <c r="F90" s="33" t="str">
        <f>IF('6. Resp Reactiva EC'!E35="", "falta", "completo")</f>
        <v>falta</v>
      </c>
      <c r="G90" s="33" t="str">
        <f t="array" ref="G90">IF(AND(E90="falta", F90="falta"), "falta", IF(AND(E90&lt;&gt;"", F90&lt;&gt;""), "completo", _xlfn.IFS(E90="falta", "falta", F90="falta", "falta", E90="", "", F90="", "")))</f>
        <v>falta</v>
      </c>
      <c r="H90" s="33" t="str">
        <f>IF('6. Resp Reactiva EC'!H35="", "falta", "completo")</f>
        <v>falta</v>
      </c>
      <c r="I90" s="33" t="str">
        <f>IF('6. Resp Reactiva EC'!M35="", "falta", "completo")</f>
        <v>falta</v>
      </c>
      <c r="J90" s="33" t="str">
        <f>IF('6. Resp Reactiva EC'!O35="", "falta", "completo")</f>
        <v>falta</v>
      </c>
      <c r="K90" s="34" t="str">
        <f>IF('6. Resp Reactiva EC'!P35="", "falta", "completo")</f>
        <v>falta</v>
      </c>
      <c r="M90" s="473" t="s">
        <v>302</v>
      </c>
      <c r="N90" s="474" t="s">
        <v>303</v>
      </c>
      <c r="O90" s="474" t="s">
        <v>235</v>
      </c>
      <c r="P90" s="474" t="s">
        <v>304</v>
      </c>
      <c r="Q90" s="476" t="s">
        <v>314</v>
      </c>
      <c r="R90" s="476" t="s">
        <v>315</v>
      </c>
      <c r="S90" s="476" t="s">
        <v>316</v>
      </c>
      <c r="T90" s="472" t="s">
        <v>317</v>
      </c>
      <c r="U90" s="476" t="s">
        <v>318</v>
      </c>
      <c r="V90" s="477" t="s">
        <v>319</v>
      </c>
    </row>
    <row r="91" spans="2:25" ht="28.5" customHeight="1">
      <c r="B91" s="845"/>
      <c r="C91" s="846"/>
      <c r="D91" s="459" t="s">
        <v>286</v>
      </c>
      <c r="E91" s="10" t="str">
        <f>IF('6. Resp Reactiva EC'!D36="", "falta", "completo")</f>
        <v>falta</v>
      </c>
      <c r="F91" s="33" t="str">
        <f>IF('6. Resp Reactiva EC'!E36="", "falta", "completo")</f>
        <v>falta</v>
      </c>
      <c r="G91" s="33" t="str">
        <f t="array" ref="G91">IF(AND(E91="falta", F91="falta"), "falta", IF(AND(E91&lt;&gt;"", F91&lt;&gt;""), "completo", _xlfn.IFS(E91="falta", "falta", F91="falta", "falta", E91="", "", F91="", "")))</f>
        <v>falta</v>
      </c>
      <c r="H91" s="33" t="str">
        <f>IF('6. Resp Reactiva EC'!H36="", "falta", "completo")</f>
        <v>falta</v>
      </c>
      <c r="I91" s="33" t="str">
        <f>IF('6. Resp Reactiva EC'!M36="", "falta", "completo")</f>
        <v>falta</v>
      </c>
      <c r="J91" s="33" t="str">
        <f>IF('6. Resp Reactiva EC'!O36="", "falta", "completo")</f>
        <v>falta</v>
      </c>
      <c r="K91" s="34" t="str">
        <f>IF('6. Resp Reactiva EC'!P36="", "falta", "completo")</f>
        <v>falta</v>
      </c>
      <c r="M91" s="67" t="str">
        <f>IF('10. Gestion de Licitaciones'!B6="", "falta", "completo")</f>
        <v>falta</v>
      </c>
      <c r="N91" s="63" t="str">
        <f>IF('10. Gestion de Licitaciones'!C6="", "falta", "completo")</f>
        <v>falta</v>
      </c>
      <c r="O91" s="63" t="str">
        <f>IF('10. Gestion de Licitaciones'!E6="", "falta", "completo")</f>
        <v>falta</v>
      </c>
      <c r="P91" s="63" t="str">
        <f>IF('10. Gestion de Licitaciones'!G6="", "falta", "completo")</f>
        <v>falta</v>
      </c>
      <c r="Q91" s="63" t="str">
        <f>IF('10. Gestion de Licitaciones'!I6="", "falta", "completo")</f>
        <v>falta</v>
      </c>
      <c r="R91" s="63" t="str">
        <f>IF('10. Gestion de Licitaciones'!J6="", "falta", "completo")</f>
        <v>falta</v>
      </c>
      <c r="S91" s="63" t="str">
        <f>IF('10. Gestion de Licitaciones'!K6="", "falta", "completo")</f>
        <v>falta</v>
      </c>
      <c r="T91" s="63" t="str">
        <f>IF('10. Gestion de Licitaciones'!M6="", "falta", "completo")</f>
        <v>falta</v>
      </c>
      <c r="U91" s="63" t="str">
        <f>IF('10. Gestion de Licitaciones'!N6="", "falta", "completo")</f>
        <v>falta</v>
      </c>
      <c r="V91" s="68" t="str">
        <f>IF('10. Gestion de Licitaciones'!O6="", "falta", "completo")</f>
        <v>falta</v>
      </c>
    </row>
    <row r="92" spans="2:25" ht="28.5" customHeight="1">
      <c r="B92" s="460"/>
      <c r="C92" s="461"/>
      <c r="D92" s="459" t="s">
        <v>287</v>
      </c>
      <c r="E92" s="10" t="str">
        <f>IF('6. Resp Reactiva EC'!D37="", "falta", "completo")</f>
        <v>falta</v>
      </c>
      <c r="F92" s="33" t="str">
        <f>IF('6. Resp Reactiva EC'!E37="", "falta", "completo")</f>
        <v>falta</v>
      </c>
      <c r="G92" s="33" t="str">
        <f t="array" ref="G92">IF(AND(E92="falta", F92="falta"), "falta", IF(AND(E92&lt;&gt;"", F92&lt;&gt;""), "completo", _xlfn.IFS(E92="falta", "falta", F92="falta", "falta", E92="", "", F92="", "")))</f>
        <v>falta</v>
      </c>
      <c r="H92" s="33" t="str">
        <f>IF('6. Resp Reactiva EC'!H37="", "falta", "completo")</f>
        <v>falta</v>
      </c>
      <c r="I92" s="33" t="str">
        <f>IF('6. Resp Reactiva EC'!M37="", "falta", "completo")</f>
        <v>falta</v>
      </c>
      <c r="J92" s="33" t="str">
        <f>IF('6. Resp Reactiva EC'!O37="", "falta", "completo")</f>
        <v>falta</v>
      </c>
      <c r="K92" s="34" t="str">
        <f>IF('6. Resp Reactiva EC'!P37="", "falta", "completo")</f>
        <v>falta</v>
      </c>
      <c r="M92" s="67" t="str">
        <f>IF('10. Gestion de Licitaciones'!B7="", "falta", "completo")</f>
        <v>falta</v>
      </c>
      <c r="N92" s="63" t="str">
        <f>IF('10. Gestion de Licitaciones'!C7="", "falta", "completo")</f>
        <v>falta</v>
      </c>
      <c r="O92" s="63" t="str">
        <f>IF('10. Gestion de Licitaciones'!E7="", "falta", "completo")</f>
        <v>falta</v>
      </c>
      <c r="P92" s="63" t="str">
        <f>IF('10. Gestion de Licitaciones'!G7="", "falta", "completo")</f>
        <v>falta</v>
      </c>
      <c r="Q92" s="63" t="str">
        <f>IF('10. Gestion de Licitaciones'!I7="", "falta", "completo")</f>
        <v>falta</v>
      </c>
      <c r="R92" s="63" t="str">
        <f>IF('10. Gestion de Licitaciones'!J7="", "falta", "completo")</f>
        <v>falta</v>
      </c>
      <c r="S92" s="63" t="str">
        <f>IF('10. Gestion de Licitaciones'!K7="", "falta", "completo")</f>
        <v>falta</v>
      </c>
      <c r="T92" s="63" t="str">
        <f>IF('10. Gestion de Licitaciones'!M7="", "falta", "completo")</f>
        <v>falta</v>
      </c>
      <c r="U92" s="63" t="str">
        <f>IF('10. Gestion de Licitaciones'!N7="", "falta", "completo")</f>
        <v>falta</v>
      </c>
      <c r="V92" s="68" t="str">
        <f>IF('10. Gestion de Licitaciones'!O7="", "falta", "completo")</f>
        <v>falta</v>
      </c>
    </row>
    <row r="93" spans="2:25" ht="28.5" customHeight="1">
      <c r="B93" s="460"/>
      <c r="C93" s="461"/>
      <c r="D93" s="459" t="s">
        <v>288</v>
      </c>
      <c r="E93" s="10" t="str">
        <f>IF('6. Resp Reactiva EC'!D38="", "falta", "completo")</f>
        <v>falta</v>
      </c>
      <c r="F93" s="33" t="str">
        <f>IF('6. Resp Reactiva EC'!E38="", "falta", "completo")</f>
        <v>falta</v>
      </c>
      <c r="G93" s="33" t="str">
        <f t="array" ref="G93">IF(AND(E93="falta", F93="falta"), "falta", IF(AND(E93&lt;&gt;"", F93&lt;&gt;""), "completo", _xlfn.IFS(E93="falta", "falta", F93="falta", "falta", E93="", "", F93="", "")))</f>
        <v>falta</v>
      </c>
      <c r="H93" s="33" t="str">
        <f>IF('6. Resp Reactiva EC'!H38="", "falta", "completo")</f>
        <v>falta</v>
      </c>
      <c r="I93" s="33" t="str">
        <f>IF('6. Resp Reactiva EC'!M38="", "falta", "completo")</f>
        <v>falta</v>
      </c>
      <c r="J93" s="33" t="str">
        <f>IF('6. Resp Reactiva EC'!O38="", "falta", "completo")</f>
        <v>falta</v>
      </c>
      <c r="K93" s="34" t="str">
        <f>IF('6. Resp Reactiva EC'!P38="", "falta", "completo")</f>
        <v>falta</v>
      </c>
      <c r="M93" s="67" t="str">
        <f>IF('10. Gestion de Licitaciones'!B8="", "falta", "completo")</f>
        <v>falta</v>
      </c>
      <c r="N93" s="63" t="str">
        <f>IF('10. Gestion de Licitaciones'!C8="", "falta", "completo")</f>
        <v>falta</v>
      </c>
      <c r="O93" s="63" t="str">
        <f>IF('10. Gestion de Licitaciones'!E8="", "falta", "completo")</f>
        <v>falta</v>
      </c>
      <c r="P93" s="63" t="str">
        <f>IF('10. Gestion de Licitaciones'!G8="", "falta", "completo")</f>
        <v>falta</v>
      </c>
      <c r="Q93" s="63" t="str">
        <f>IF('10. Gestion de Licitaciones'!I8="", "falta", "completo")</f>
        <v>falta</v>
      </c>
      <c r="R93" s="63" t="str">
        <f>IF('10. Gestion de Licitaciones'!J8="", "falta", "completo")</f>
        <v>falta</v>
      </c>
      <c r="S93" s="63" t="str">
        <f>IF('10. Gestion de Licitaciones'!K8="", "falta", "completo")</f>
        <v>falta</v>
      </c>
      <c r="T93" s="63" t="str">
        <f>IF('10. Gestion de Licitaciones'!M8="", "falta", "completo")</f>
        <v>falta</v>
      </c>
      <c r="U93" s="63" t="str">
        <f>IF('10. Gestion de Licitaciones'!N8="", "falta", "completo")</f>
        <v>falta</v>
      </c>
      <c r="V93" s="68" t="str">
        <f>IF('10. Gestion de Licitaciones'!O8="", "falta", "completo")</f>
        <v>falta</v>
      </c>
    </row>
    <row r="94" spans="2:25" ht="28.5" customHeight="1" thickBot="1">
      <c r="B94" s="464"/>
      <c r="C94" s="465"/>
      <c r="D94" s="466" t="s">
        <v>289</v>
      </c>
      <c r="E94" s="36" t="str">
        <f>IF('6. Resp Reactiva EC'!D39="", "falta", "completo")</f>
        <v>falta</v>
      </c>
      <c r="F94" s="37" t="str">
        <f>IF('6. Resp Reactiva EC'!E39="", "falta", "completo")</f>
        <v>falta</v>
      </c>
      <c r="G94" s="37" t="str">
        <f t="array" ref="G94">IF(AND(E94="falta", F94="falta"), "falta", IF(AND(E94&lt;&gt;"", F94&lt;&gt;""), "completo", _xlfn.IFS(E94="falta", "falta", F94="falta", "falta", E94="", "", F94="", "")))</f>
        <v>falta</v>
      </c>
      <c r="H94" s="37" t="str">
        <f>IF('6. Resp Reactiva EC'!H39="", "falta", "completo")</f>
        <v>falta</v>
      </c>
      <c r="I94" s="37" t="str">
        <f>IF('6. Resp Reactiva EC'!M39="", "falta", "completo")</f>
        <v>falta</v>
      </c>
      <c r="J94" s="37" t="str">
        <f>IF('6. Resp Reactiva EC'!O39="", "falta", "completo")</f>
        <v>falta</v>
      </c>
      <c r="K94" s="38" t="str">
        <f>IF('6. Resp Reactiva EC'!P39="", "falta", "completo")</f>
        <v>falta</v>
      </c>
      <c r="M94" s="69" t="str">
        <f>IF('10. Gestion de Licitaciones'!B9="", "falta", "completo")</f>
        <v>falta</v>
      </c>
      <c r="N94" s="70" t="str">
        <f>IF('10. Gestion de Licitaciones'!C9="", "falta", "completo")</f>
        <v>falta</v>
      </c>
      <c r="O94" s="70" t="str">
        <f>IF('10. Gestion de Licitaciones'!E9="", "falta", "completo")</f>
        <v>falta</v>
      </c>
      <c r="P94" s="70" t="str">
        <f>IF('10. Gestion de Licitaciones'!G9="", "falta", "completo")</f>
        <v>falta</v>
      </c>
      <c r="Q94" s="70" t="str">
        <f>IF('10. Gestion de Licitaciones'!I9="", "falta", "completo")</f>
        <v>falta</v>
      </c>
      <c r="R94" s="70" t="str">
        <f>IF('10. Gestion de Licitaciones'!J9="", "falta", "completo")</f>
        <v>falta</v>
      </c>
      <c r="S94" s="70" t="str">
        <f>IF('10. Gestion de Licitaciones'!K9="", "falta", "completo")</f>
        <v>falta</v>
      </c>
      <c r="T94" s="70" t="str">
        <f>IF('10. Gestion de Licitaciones'!M9="", "falta", "completo")</f>
        <v>falta</v>
      </c>
      <c r="U94" s="70" t="str">
        <f>IF('10. Gestion de Licitaciones'!N9="", "falta", "completo")</f>
        <v>falta</v>
      </c>
      <c r="V94" s="71" t="str">
        <f>IF('10. Gestion de Licitaciones'!O9="", "falta", "completo")</f>
        <v>falta</v>
      </c>
    </row>
    <row r="96" spans="2:25" ht="16.2" thickBot="1"/>
    <row r="97" spans="1:24" customFormat="1" ht="46.5" customHeight="1" thickTop="1" thickBot="1">
      <c r="A97" s="478" t="s">
        <v>176</v>
      </c>
      <c r="B97" s="479"/>
      <c r="C97" s="480"/>
      <c r="D97" s="481"/>
      <c r="E97" s="816" t="s">
        <v>190</v>
      </c>
      <c r="F97" s="817"/>
      <c r="G97" s="817"/>
      <c r="H97" s="818"/>
      <c r="J97" s="4"/>
      <c r="K97" s="4"/>
      <c r="L97" s="4"/>
      <c r="M97" s="4"/>
      <c r="N97" s="816" t="s">
        <v>191</v>
      </c>
      <c r="O97" s="817"/>
      <c r="P97" s="817"/>
      <c r="Q97" s="818"/>
      <c r="R97" s="4"/>
      <c r="S97" s="4"/>
      <c r="T97" s="4"/>
      <c r="U97" s="4"/>
      <c r="V97" s="4"/>
      <c r="W97" s="4"/>
      <c r="X97" s="4"/>
    </row>
    <row r="98" spans="1:24" ht="37.200000000000003" customHeight="1" thickTop="1" thickBot="1">
      <c r="B98" s="850" t="s">
        <v>195</v>
      </c>
      <c r="C98" s="851"/>
      <c r="D98" s="482" t="s">
        <v>196</v>
      </c>
      <c r="E98" s="489" t="s">
        <v>219</v>
      </c>
      <c r="F98" s="489" t="s">
        <v>220</v>
      </c>
      <c r="G98" s="489" t="s">
        <v>221</v>
      </c>
      <c r="H98" s="490" t="s">
        <v>14</v>
      </c>
      <c r="J98" s="819" t="s">
        <v>195</v>
      </c>
      <c r="K98" s="820"/>
      <c r="L98" s="852" t="s">
        <v>196</v>
      </c>
      <c r="M98" s="853"/>
      <c r="N98" s="492" t="s">
        <v>219</v>
      </c>
      <c r="O98" s="492" t="s">
        <v>220</v>
      </c>
      <c r="P98" s="492" t="s">
        <v>221</v>
      </c>
      <c r="Q98" s="493" t="s">
        <v>14</v>
      </c>
    </row>
    <row r="99" spans="1:24" ht="27.75" customHeight="1" thickTop="1" thickBot="1">
      <c r="B99" s="825" t="s">
        <v>320</v>
      </c>
      <c r="C99" s="826"/>
      <c r="D99" s="483" t="s">
        <v>321</v>
      </c>
      <c r="E99" s="72" t="str">
        <f>IF('11. Sostenibilidad Economica'!D4="", "falta", "completo")</f>
        <v>falta</v>
      </c>
      <c r="F99" s="73" t="str">
        <f>IF('11. Sostenibilidad Economica'!E4="", "falta", "completo")</f>
        <v>falta</v>
      </c>
      <c r="G99" s="73" t="str">
        <f>IF('11. Sostenibilidad Economica'!F4="", "falta", "completo")</f>
        <v>falta</v>
      </c>
      <c r="H99" s="74" t="str">
        <f>IF('11. Sostenibilidad Economica'!H4="", "falta", "completo")</f>
        <v>falta</v>
      </c>
      <c r="J99" s="812" t="s">
        <v>339</v>
      </c>
      <c r="K99" s="821"/>
      <c r="L99" s="827" t="s">
        <v>340</v>
      </c>
      <c r="M99" s="828"/>
      <c r="N99" s="72" t="str">
        <f>IF('12. Sostenibilidad Social'!D4="", "falta", "completo")</f>
        <v>falta</v>
      </c>
      <c r="O99" s="73" t="str">
        <f>IF('12. Sostenibilidad Social'!E4="", "falta", "completo")</f>
        <v>falta</v>
      </c>
      <c r="P99" s="73" t="str">
        <f>IF('12. Sostenibilidad Social'!F4="", "falta", "completo")</f>
        <v>falta</v>
      </c>
      <c r="Q99" s="74" t="str">
        <f>IF('12. Sostenibilidad Social'!H4="", "falta", "completo")</f>
        <v>falta</v>
      </c>
    </row>
    <row r="100" spans="1:24" ht="27.75" customHeight="1" thickTop="1">
      <c r="B100" s="829" t="s">
        <v>322</v>
      </c>
      <c r="C100" s="821"/>
      <c r="D100" s="484" t="s">
        <v>323</v>
      </c>
      <c r="E100" s="75" t="str">
        <f>IF('11. Sostenibilidad Economica'!D5="", "falta", "completo")</f>
        <v>falta</v>
      </c>
      <c r="F100" s="76" t="str">
        <f>IF('11. Sostenibilidad Economica'!E5="", "falta", "completo")</f>
        <v>falta</v>
      </c>
      <c r="G100" s="76" t="str">
        <f>IF('11. Sostenibilidad Economica'!F5="", "falta", "completo")</f>
        <v>falta</v>
      </c>
      <c r="H100" s="77" t="str">
        <f>IF('11. Sostenibilidad Economica'!H5="", "falta", "completo")</f>
        <v>falta</v>
      </c>
      <c r="J100" s="814"/>
      <c r="K100" s="822"/>
      <c r="L100" s="832" t="s">
        <v>341</v>
      </c>
      <c r="M100" s="833"/>
      <c r="N100" s="78" t="str">
        <f>IF('12. Sostenibilidad Social'!D5="", "falta", "completo")</f>
        <v>falta</v>
      </c>
      <c r="O100" s="35" t="str">
        <f>IF('12. Sostenibilidad Social'!E5="", "falta", "completo")</f>
        <v>falta</v>
      </c>
      <c r="P100" s="35" t="str">
        <f>IF('12. Sostenibilidad Social'!F5="", "falta", "completo")</f>
        <v>falta</v>
      </c>
      <c r="Q100" s="79" t="str">
        <f>IF('12. Sostenibilidad Social'!H5="", "falta", "completo")</f>
        <v>falta</v>
      </c>
    </row>
    <row r="101" spans="1:24" ht="27.75" customHeight="1">
      <c r="B101" s="830"/>
      <c r="C101" s="822"/>
      <c r="D101" s="485" t="s">
        <v>324</v>
      </c>
      <c r="E101" s="78" t="str">
        <f>IF('11. Sostenibilidad Economica'!D6="", "falta", "completo")</f>
        <v>falta</v>
      </c>
      <c r="F101" s="35" t="str">
        <f>IF('11. Sostenibilidad Economica'!E6="", "falta", "completo")</f>
        <v>falta</v>
      </c>
      <c r="G101" s="35" t="str">
        <f>IF('11. Sostenibilidad Economica'!F6="", "falta", "completo")</f>
        <v>falta</v>
      </c>
      <c r="H101" s="79" t="str">
        <f>IF('11. Sostenibilidad Economica'!H6="", "falta", "completo")</f>
        <v>falta</v>
      </c>
      <c r="J101" s="814"/>
      <c r="K101" s="822"/>
      <c r="L101" s="832" t="s">
        <v>342</v>
      </c>
      <c r="M101" s="833"/>
      <c r="N101" s="78" t="str">
        <f>IF('12. Sostenibilidad Social'!D6="", "falta", "completo")</f>
        <v>falta</v>
      </c>
      <c r="O101" s="35" t="str">
        <f>IF('12. Sostenibilidad Social'!E6="", "falta", "completo")</f>
        <v>falta</v>
      </c>
      <c r="P101" s="35" t="str">
        <f>IF('12. Sostenibilidad Social'!F6="", "falta", "completo")</f>
        <v>falta</v>
      </c>
      <c r="Q101" s="79" t="str">
        <f>IF('12. Sostenibilidad Social'!H6="", "falta", "completo")</f>
        <v>falta</v>
      </c>
    </row>
    <row r="102" spans="1:24" ht="27.75" customHeight="1">
      <c r="B102" s="830"/>
      <c r="C102" s="822"/>
      <c r="D102" s="485" t="s">
        <v>325</v>
      </c>
      <c r="E102" s="78" t="str">
        <f>IF('11. Sostenibilidad Economica'!D7="", "falta", "completo")</f>
        <v>falta</v>
      </c>
      <c r="F102" s="35" t="str">
        <f>IF('11. Sostenibilidad Economica'!E7="", "falta", "completo")</f>
        <v>falta</v>
      </c>
      <c r="G102" s="35" t="str">
        <f>IF('11. Sostenibilidad Economica'!F7="", "falta", "completo")</f>
        <v>falta</v>
      </c>
      <c r="H102" s="79" t="str">
        <f>IF('11. Sostenibilidad Economica'!H7="", "falta", "completo")</f>
        <v>falta</v>
      </c>
      <c r="J102" s="814"/>
      <c r="K102" s="822"/>
      <c r="L102" s="832" t="s">
        <v>343</v>
      </c>
      <c r="M102" s="833"/>
      <c r="N102" s="78" t="str">
        <f>IF('12. Sostenibilidad Social'!D7="", "falta", "completo")</f>
        <v>falta</v>
      </c>
      <c r="O102" s="35" t="str">
        <f>IF('12. Sostenibilidad Social'!E7="", "falta", "completo")</f>
        <v>falta</v>
      </c>
      <c r="P102" s="35" t="str">
        <f>IF('12. Sostenibilidad Social'!F7="", "falta", "completo")</f>
        <v>falta</v>
      </c>
      <c r="Q102" s="79" t="str">
        <f>IF('12. Sostenibilidad Social'!H7="", "falta", "completo")</f>
        <v>falta</v>
      </c>
    </row>
    <row r="103" spans="1:24" ht="27.75" customHeight="1" thickBot="1">
      <c r="B103" s="830"/>
      <c r="C103" s="822"/>
      <c r="D103" s="485" t="s">
        <v>326</v>
      </c>
      <c r="E103" s="78" t="str">
        <f>IF('11. Sostenibilidad Economica'!D8="", "falta", "completo")</f>
        <v>falta</v>
      </c>
      <c r="F103" s="35" t="str">
        <f>IF('11. Sostenibilidad Economica'!E8="", "falta", "completo")</f>
        <v>falta</v>
      </c>
      <c r="G103" s="35" t="str">
        <f>IF('11. Sostenibilidad Economica'!F8="", "falta", "completo")</f>
        <v>falta</v>
      </c>
      <c r="H103" s="79" t="str">
        <f>IF('11. Sostenibilidad Economica'!H8="", "falta", "completo")</f>
        <v>falta</v>
      </c>
      <c r="J103" s="823"/>
      <c r="K103" s="824"/>
      <c r="L103" s="834" t="s">
        <v>344</v>
      </c>
      <c r="M103" s="835"/>
      <c r="N103" s="80" t="str">
        <f>IF('12. Sostenibilidad Social'!D8="", "falta", "completo")</f>
        <v>falta</v>
      </c>
      <c r="O103" s="81" t="str">
        <f>IF('12. Sostenibilidad Social'!E8="", "falta", "completo")</f>
        <v>falta</v>
      </c>
      <c r="P103" s="81" t="str">
        <f>IF('12. Sostenibilidad Social'!F8="", "falta", "completo")</f>
        <v>falta</v>
      </c>
      <c r="Q103" s="82" t="str">
        <f>IF('12. Sostenibilidad Social'!H8="", "falta", "completo")</f>
        <v>falta</v>
      </c>
    </row>
    <row r="104" spans="1:24" ht="27.75" customHeight="1" thickTop="1">
      <c r="B104" s="830"/>
      <c r="C104" s="822"/>
      <c r="D104" s="485" t="s">
        <v>327</v>
      </c>
      <c r="E104" s="78" t="str">
        <f>IF('11. Sostenibilidad Economica'!D9="", "falta", "completo")</f>
        <v>falta</v>
      </c>
      <c r="F104" s="35" t="str">
        <f>IF('11. Sostenibilidad Economica'!E9="", "falta", "completo")</f>
        <v>falta</v>
      </c>
      <c r="G104" s="35" t="str">
        <f>IF('11. Sostenibilidad Economica'!F9="", "falta", "completo")</f>
        <v>falta</v>
      </c>
      <c r="H104" s="79" t="str">
        <f>IF('11. Sostenibilidad Economica'!H9="", "falta", "completo")</f>
        <v>falta</v>
      </c>
      <c r="J104" s="812" t="s">
        <v>345</v>
      </c>
      <c r="K104" s="821"/>
      <c r="L104" s="827" t="s">
        <v>346</v>
      </c>
      <c r="M104" s="828"/>
      <c r="N104" s="75" t="str">
        <f>IF('12. Sostenibilidad Social'!D9="", "falta", "completo")</f>
        <v>falta</v>
      </c>
      <c r="O104" s="76" t="str">
        <f>IF('12. Sostenibilidad Social'!E9="", "falta", "completo")</f>
        <v>falta</v>
      </c>
      <c r="P104" s="76" t="str">
        <f>IF('12. Sostenibilidad Social'!F9="", "falta", "completo")</f>
        <v>falta</v>
      </c>
      <c r="Q104" s="77" t="str">
        <f>IF('12. Sostenibilidad Social'!H9="", "falta", "completo")</f>
        <v>falta</v>
      </c>
    </row>
    <row r="105" spans="1:24" ht="27.75" customHeight="1" thickBot="1">
      <c r="B105" s="830"/>
      <c r="C105" s="822"/>
      <c r="D105" s="485" t="s">
        <v>328</v>
      </c>
      <c r="E105" s="78" t="str">
        <f>IF('11. Sostenibilidad Economica'!D10="", "falta", "completo")</f>
        <v>falta</v>
      </c>
      <c r="F105" s="35" t="str">
        <f>IF('11. Sostenibilidad Economica'!E10="", "falta", "completo")</f>
        <v>falta</v>
      </c>
      <c r="G105" s="35" t="str">
        <f>IF('11. Sostenibilidad Economica'!F10="", "falta", "completo")</f>
        <v>falta</v>
      </c>
      <c r="H105" s="79" t="str">
        <f>IF('11. Sostenibilidad Economica'!H10="", "falta", "completo")</f>
        <v>falta</v>
      </c>
      <c r="J105" s="823"/>
      <c r="K105" s="824"/>
      <c r="L105" s="834" t="s">
        <v>347</v>
      </c>
      <c r="M105" s="835"/>
      <c r="N105" s="80" t="str">
        <f>IF('12. Sostenibilidad Social'!D10="", "falta", "completo")</f>
        <v>falta</v>
      </c>
      <c r="O105" s="81" t="str">
        <f>IF('12. Sostenibilidad Social'!E10="", "falta", "completo")</f>
        <v>falta</v>
      </c>
      <c r="P105" s="81" t="str">
        <f>IF('12. Sostenibilidad Social'!F10="", "falta", "completo")</f>
        <v>falta</v>
      </c>
      <c r="Q105" s="82" t="str">
        <f>IF('12. Sostenibilidad Social'!H10="", "falta", "completo")</f>
        <v>falta</v>
      </c>
    </row>
    <row r="106" spans="1:24" ht="27.75" customHeight="1" thickTop="1">
      <c r="B106" s="830"/>
      <c r="C106" s="822"/>
      <c r="D106" s="485" t="s">
        <v>329</v>
      </c>
      <c r="E106" s="78" t="str">
        <f>IF('11. Sostenibilidad Economica'!D11="", "falta", "completo")</f>
        <v>falta</v>
      </c>
      <c r="F106" s="35" t="str">
        <f>IF('11. Sostenibilidad Economica'!E11="", "falta", "completo")</f>
        <v>falta</v>
      </c>
      <c r="G106" s="35" t="str">
        <f>IF('11. Sostenibilidad Economica'!F11="", "falta", "completo")</f>
        <v>falta</v>
      </c>
      <c r="H106" s="79" t="str">
        <f>IF('11. Sostenibilidad Economica'!H11="", "falta", "completo")</f>
        <v>falta</v>
      </c>
      <c r="J106" s="812" t="s">
        <v>348</v>
      </c>
      <c r="K106" s="821"/>
      <c r="L106" s="827" t="s">
        <v>349</v>
      </c>
      <c r="M106" s="828"/>
      <c r="N106" s="75" t="str">
        <f>IF('12. Sostenibilidad Social'!D11="", "falta", "completo")</f>
        <v>falta</v>
      </c>
      <c r="O106" s="76" t="str">
        <f>IF('12. Sostenibilidad Social'!E11="", "falta", "completo")</f>
        <v>falta</v>
      </c>
      <c r="P106" s="76" t="str">
        <f>IF('12. Sostenibilidad Social'!F11="", "falta", "completo")</f>
        <v>falta</v>
      </c>
      <c r="Q106" s="77" t="str">
        <f>IF('12. Sostenibilidad Social'!H11="", "falta", "completo")</f>
        <v>falta</v>
      </c>
    </row>
    <row r="107" spans="1:24" ht="27.75" customHeight="1" thickBot="1">
      <c r="B107" s="831"/>
      <c r="C107" s="824"/>
      <c r="D107" s="486" t="s">
        <v>330</v>
      </c>
      <c r="E107" s="80" t="str">
        <f>IF('11. Sostenibilidad Economica'!D12="", "falta", "completo")</f>
        <v>falta</v>
      </c>
      <c r="F107" s="81" t="str">
        <f>IF('11. Sostenibilidad Economica'!E12="", "falta", "completo")</f>
        <v>falta</v>
      </c>
      <c r="G107" s="81" t="str">
        <f>IF('11. Sostenibilidad Economica'!F12="", "falta", "completo")</f>
        <v>falta</v>
      </c>
      <c r="H107" s="82" t="str">
        <f>IF('11. Sostenibilidad Economica'!H12="", "falta", "completo")</f>
        <v>falta</v>
      </c>
      <c r="J107" s="814"/>
      <c r="K107" s="822"/>
      <c r="L107" s="832" t="s">
        <v>343</v>
      </c>
      <c r="M107" s="833"/>
      <c r="N107" s="78" t="str">
        <f>IF('12. Sostenibilidad Social'!D12="", "falta", "completo")</f>
        <v>falta</v>
      </c>
      <c r="O107" s="35" t="str">
        <f>IF('12. Sostenibilidad Social'!E12="", "falta", "completo")</f>
        <v>falta</v>
      </c>
      <c r="P107" s="35" t="str">
        <f>IF('12. Sostenibilidad Social'!F12="", "falta", "completo")</f>
        <v>falta</v>
      </c>
      <c r="Q107" s="79" t="str">
        <f>IF('12. Sostenibilidad Social'!H12="", "falta", "completo")</f>
        <v>falta</v>
      </c>
    </row>
    <row r="108" spans="1:24" ht="27.75" customHeight="1" thickTop="1">
      <c r="B108" s="829" t="s">
        <v>331</v>
      </c>
      <c r="C108" s="821"/>
      <c r="D108" s="484" t="s">
        <v>332</v>
      </c>
      <c r="E108" s="75" t="str">
        <f>IF('11. Sostenibilidad Economica'!D13="", "falta", "completo")</f>
        <v>falta</v>
      </c>
      <c r="F108" s="76" t="str">
        <f>IF('11. Sostenibilidad Economica'!E13="", "falta", "completo")</f>
        <v>falta</v>
      </c>
      <c r="G108" s="76" t="str">
        <f>IF('11. Sostenibilidad Economica'!F13="", "falta", "completo")</f>
        <v>falta</v>
      </c>
      <c r="H108" s="77" t="str">
        <f>IF('11. Sostenibilidad Economica'!H13="", "falta", "completo")</f>
        <v>falta</v>
      </c>
      <c r="J108" s="814"/>
      <c r="K108" s="822"/>
      <c r="L108" s="832" t="s">
        <v>350</v>
      </c>
      <c r="M108" s="833"/>
      <c r="N108" s="78" t="str">
        <f>IF('12. Sostenibilidad Social'!D13="", "falta", "completo")</f>
        <v>falta</v>
      </c>
      <c r="O108" s="35" t="str">
        <f>IF('12. Sostenibilidad Social'!E13="", "falta", "completo")</f>
        <v>falta</v>
      </c>
      <c r="P108" s="35" t="str">
        <f>IF('12. Sostenibilidad Social'!F13="", "falta", "completo")</f>
        <v>falta</v>
      </c>
      <c r="Q108" s="79" t="str">
        <f>IF('12. Sostenibilidad Social'!H13="", "falta", "completo")</f>
        <v>falta</v>
      </c>
    </row>
    <row r="109" spans="1:24" ht="27.75" customHeight="1">
      <c r="B109" s="830"/>
      <c r="C109" s="822"/>
      <c r="D109" s="485" t="s">
        <v>333</v>
      </c>
      <c r="E109" s="78" t="str">
        <f>IF('11. Sostenibilidad Economica'!D14="", "falta", "completo")</f>
        <v>falta</v>
      </c>
      <c r="F109" s="35" t="str">
        <f>IF('11. Sostenibilidad Economica'!E14="", "falta", "completo")</f>
        <v>falta</v>
      </c>
      <c r="G109" s="35" t="str">
        <f>IF('11. Sostenibilidad Economica'!F14="", "falta", "completo")</f>
        <v>falta</v>
      </c>
      <c r="H109" s="79" t="str">
        <f>IF('11. Sostenibilidad Economica'!H14="", "falta", "completo")</f>
        <v>falta</v>
      </c>
      <c r="J109" s="814"/>
      <c r="K109" s="822"/>
      <c r="L109" s="832" t="s">
        <v>351</v>
      </c>
      <c r="M109" s="833"/>
      <c r="N109" s="78" t="str">
        <f>IF('12. Sostenibilidad Social'!D14="", "falta", "completo")</f>
        <v>falta</v>
      </c>
      <c r="O109" s="35" t="str">
        <f>IF('12. Sostenibilidad Social'!E14="", "falta", "completo")</f>
        <v>falta</v>
      </c>
      <c r="P109" s="35" t="str">
        <f>IF('12. Sostenibilidad Social'!F14="", "falta", "completo")</f>
        <v>falta</v>
      </c>
      <c r="Q109" s="79" t="str">
        <f>IF('12. Sostenibilidad Social'!H14="", "falta", "completo")</f>
        <v>falta</v>
      </c>
    </row>
    <row r="110" spans="1:24" ht="27.75" customHeight="1" thickBot="1">
      <c r="B110" s="830"/>
      <c r="C110" s="822"/>
      <c r="D110" s="487" t="s">
        <v>334</v>
      </c>
      <c r="E110" s="80" t="str">
        <f>IF('11. Sostenibilidad Economica'!D15="", "falta", "completo")</f>
        <v>falta</v>
      </c>
      <c r="F110" s="81" t="str">
        <f>IF('11. Sostenibilidad Economica'!E15="", "falta", "completo")</f>
        <v>falta</v>
      </c>
      <c r="G110" s="81" t="str">
        <f>IF('11. Sostenibilidad Economica'!F15="", "falta", "completo")</f>
        <v>falta</v>
      </c>
      <c r="H110" s="82" t="str">
        <f>IF('11. Sostenibilidad Economica'!H15="", "falta", "completo")</f>
        <v>falta</v>
      </c>
      <c r="J110" s="814"/>
      <c r="K110" s="822"/>
      <c r="L110" s="832" t="s">
        <v>352</v>
      </c>
      <c r="M110" s="833"/>
      <c r="N110" s="78" t="str">
        <f>IF('12. Sostenibilidad Social'!D15="", "falta", "completo")</f>
        <v>falta</v>
      </c>
      <c r="O110" s="35" t="str">
        <f>IF('12. Sostenibilidad Social'!E15="", "falta", "completo")</f>
        <v>falta</v>
      </c>
      <c r="P110" s="35" t="str">
        <f>IF('12. Sostenibilidad Social'!F15="", "falta", "completo")</f>
        <v>falta</v>
      </c>
      <c r="Q110" s="79" t="str">
        <f>IF('12. Sostenibilidad Social'!H15="", "falta", "completo")</f>
        <v>falta</v>
      </c>
    </row>
    <row r="111" spans="1:24" ht="27.75" customHeight="1" thickTop="1">
      <c r="B111" s="829" t="s">
        <v>335</v>
      </c>
      <c r="C111" s="821"/>
      <c r="D111" s="484" t="s">
        <v>336</v>
      </c>
      <c r="E111" s="83" t="str">
        <f>IF('11. Sostenibilidad Economica'!D16="", "falta", "completo")</f>
        <v>falta</v>
      </c>
      <c r="F111" s="28" t="str">
        <f>IF('11. Sostenibilidad Economica'!E16="", "falta", "completo")</f>
        <v>falta</v>
      </c>
      <c r="G111" s="28" t="str">
        <f>IF('11. Sostenibilidad Economica'!F16="", "falta", "completo")</f>
        <v>falta</v>
      </c>
      <c r="H111" s="84" t="str">
        <f>IF('11. Sostenibilidad Economica'!H16="", "falta", "completo")</f>
        <v>falta</v>
      </c>
      <c r="J111" s="814"/>
      <c r="K111" s="822"/>
      <c r="L111" s="832" t="s">
        <v>353</v>
      </c>
      <c r="M111" s="833"/>
      <c r="N111" s="78" t="str">
        <f>IF('12. Sostenibilidad Social'!D16="", "falta", "completo")</f>
        <v>falta</v>
      </c>
      <c r="O111" s="35" t="str">
        <f>IF('12. Sostenibilidad Social'!E16="", "falta", "completo")</f>
        <v>falta</v>
      </c>
      <c r="P111" s="35" t="str">
        <f>IF('12. Sostenibilidad Social'!F16="", "falta", "completo")</f>
        <v>falta</v>
      </c>
      <c r="Q111" s="79" t="str">
        <f>IF('12. Sostenibilidad Social'!H16="", "falta", "completo")</f>
        <v>falta</v>
      </c>
    </row>
    <row r="112" spans="1:24" ht="27.75" customHeight="1" thickBot="1">
      <c r="B112" s="830"/>
      <c r="C112" s="822"/>
      <c r="D112" s="485" t="s">
        <v>337</v>
      </c>
      <c r="E112" s="78" t="str">
        <f>IF('11. Sostenibilidad Economica'!D17="", "falta", "completo")</f>
        <v>falta</v>
      </c>
      <c r="F112" s="35" t="str">
        <f>IF('11. Sostenibilidad Economica'!E17="", "falta", "completo")</f>
        <v>falta</v>
      </c>
      <c r="G112" s="35" t="str">
        <f>IF('11. Sostenibilidad Economica'!F17="", "falta", "completo")</f>
        <v>falta</v>
      </c>
      <c r="H112" s="79" t="str">
        <f>IF('11. Sostenibilidad Economica'!H17="", "falta", "completo")</f>
        <v>falta</v>
      </c>
      <c r="J112" s="823"/>
      <c r="K112" s="824"/>
      <c r="L112" s="834" t="s">
        <v>354</v>
      </c>
      <c r="M112" s="835"/>
      <c r="N112" s="80" t="str">
        <f>IF('12. Sostenibilidad Social'!D17="", "falta", "completo")</f>
        <v>falta</v>
      </c>
      <c r="O112" s="81" t="str">
        <f>IF('12. Sostenibilidad Social'!E17="", "falta", "completo")</f>
        <v>falta</v>
      </c>
      <c r="P112" s="81" t="str">
        <f>IF('12. Sostenibilidad Social'!F17="", "falta", "completo")</f>
        <v>falta</v>
      </c>
      <c r="Q112" s="82" t="str">
        <f>IF('12. Sostenibilidad Social'!H17="", "falta", "completo")</f>
        <v>falta</v>
      </c>
    </row>
    <row r="113" spans="1:17" ht="27.75" customHeight="1" thickTop="1" thickBot="1">
      <c r="B113" s="836"/>
      <c r="C113" s="837"/>
      <c r="D113" s="488" t="s">
        <v>338</v>
      </c>
      <c r="E113" s="80" t="str">
        <f>IF('11. Sostenibilidad Economica'!D18="", "falta", "completo")</f>
        <v>falta</v>
      </c>
      <c r="F113" s="81" t="str">
        <f>IF('11. Sostenibilidad Economica'!E18="", "falta", "completo")</f>
        <v>falta</v>
      </c>
      <c r="G113" s="81" t="str">
        <f>IF('11. Sostenibilidad Economica'!F18="", "falta", "completo")</f>
        <v>falta</v>
      </c>
      <c r="H113" s="82" t="str">
        <f>IF('11. Sostenibilidad Economica'!H18="", "falta", "completo")</f>
        <v>falta</v>
      </c>
      <c r="J113" s="812" t="s">
        <v>355</v>
      </c>
      <c r="K113" s="821"/>
      <c r="L113" s="838" t="s">
        <v>354</v>
      </c>
      <c r="M113" s="839"/>
      <c r="N113" s="72" t="str">
        <f>IF('12. Sostenibilidad Social'!D18="", "falta", "completo")</f>
        <v>falta</v>
      </c>
      <c r="O113" s="73" t="str">
        <f>IF('12. Sostenibilidad Social'!E18="", "falta", "completo")</f>
        <v>falta</v>
      </c>
      <c r="P113" s="73" t="str">
        <f>IF('12. Sostenibilidad Social'!F18="", "falta", "completo")</f>
        <v>falta</v>
      </c>
      <c r="Q113" s="74" t="str">
        <f>IF('12. Sostenibilidad Social'!H18="", "falta", "completo")</f>
        <v>falta</v>
      </c>
    </row>
    <row r="114" spans="1:17" ht="16.2" thickTop="1"/>
    <row r="115" spans="1:17" ht="16.2" thickBot="1"/>
    <row r="116" spans="1:17" ht="45" customHeight="1" thickTop="1" thickBot="1">
      <c r="A116" s="478" t="s">
        <v>176</v>
      </c>
      <c r="B116" s="479"/>
      <c r="C116" s="480"/>
      <c r="D116" s="481"/>
      <c r="E116" s="816" t="s">
        <v>192</v>
      </c>
      <c r="F116" s="817"/>
      <c r="G116" s="817"/>
      <c r="H116" s="818"/>
      <c r="M116" s="816" t="s">
        <v>193</v>
      </c>
      <c r="N116" s="817"/>
      <c r="O116" s="817"/>
      <c r="P116" s="818"/>
    </row>
    <row r="117" spans="1:17" ht="34.200000000000003" customHeight="1" thickTop="1" thickBot="1">
      <c r="B117" s="819" t="s">
        <v>195</v>
      </c>
      <c r="C117" s="820"/>
      <c r="D117" s="491" t="s">
        <v>196</v>
      </c>
      <c r="E117" s="492" t="s">
        <v>219</v>
      </c>
      <c r="F117" s="492" t="s">
        <v>220</v>
      </c>
      <c r="G117" s="492" t="s">
        <v>221</v>
      </c>
      <c r="H117" s="493" t="s">
        <v>14</v>
      </c>
      <c r="J117" s="819" t="s">
        <v>195</v>
      </c>
      <c r="K117" s="820"/>
      <c r="L117" s="491" t="s">
        <v>196</v>
      </c>
      <c r="M117" s="492" t="s">
        <v>219</v>
      </c>
      <c r="N117" s="492" t="s">
        <v>220</v>
      </c>
      <c r="O117" s="492" t="s">
        <v>221</v>
      </c>
      <c r="P117" s="493" t="s">
        <v>14</v>
      </c>
    </row>
    <row r="118" spans="1:17" ht="33.75" customHeight="1" thickTop="1">
      <c r="B118" s="812" t="s">
        <v>339</v>
      </c>
      <c r="C118" s="821"/>
      <c r="D118" s="494" t="s">
        <v>356</v>
      </c>
      <c r="E118" s="72" t="str">
        <f>IF('13. Sostenibilidad Instituc'!D4="", "falta", "completo")</f>
        <v>falta</v>
      </c>
      <c r="F118" s="73" t="str">
        <f>IF('13. Sostenibilidad Instituc'!E4="", "falta", "completo")</f>
        <v>falta</v>
      </c>
      <c r="G118" s="73" t="str">
        <f>IF('13. Sostenibilidad Instituc'!F4="", "falta", "completo")</f>
        <v>falta</v>
      </c>
      <c r="H118" s="74" t="str">
        <f>IF('13. Sostenibilidad Instituc'!H4="", "falta", "completo")</f>
        <v>falta</v>
      </c>
      <c r="J118" s="812" t="s">
        <v>322</v>
      </c>
      <c r="K118" s="821"/>
      <c r="L118" s="494" t="s">
        <v>371</v>
      </c>
      <c r="M118" s="75" t="str">
        <f>IF('14. Sostenibilidad Ambiental'!D4="", "falta", "completo")</f>
        <v>falta</v>
      </c>
      <c r="N118" s="76" t="str">
        <f>IF('14. Sostenibilidad Ambiental'!E4="", "falta", "completo")</f>
        <v>falta</v>
      </c>
      <c r="O118" s="76" t="str">
        <f>IF('14. Sostenibilidad Ambiental'!F4="", "falta", "completo")</f>
        <v>falta</v>
      </c>
      <c r="P118" s="77" t="str">
        <f>IF('14. Sostenibilidad Ambiental'!H4="", "falta", "completo")</f>
        <v>falta</v>
      </c>
    </row>
    <row r="119" spans="1:17" ht="33.75" customHeight="1">
      <c r="B119" s="814"/>
      <c r="C119" s="822"/>
      <c r="D119" s="495" t="s">
        <v>357</v>
      </c>
      <c r="E119" s="78" t="str">
        <f>IF('13. Sostenibilidad Instituc'!D5="", "falta", "completo")</f>
        <v>falta</v>
      </c>
      <c r="F119" s="35" t="str">
        <f>IF('13. Sostenibilidad Instituc'!E5="", "falta", "completo")</f>
        <v>falta</v>
      </c>
      <c r="G119" s="35" t="str">
        <f>IF('13. Sostenibilidad Instituc'!F5="", "falta", "completo")</f>
        <v>falta</v>
      </c>
      <c r="H119" s="79" t="str">
        <f>IF('13. Sostenibilidad Instituc'!H5="", "falta", "completo")</f>
        <v>falta</v>
      </c>
      <c r="J119" s="814"/>
      <c r="K119" s="822"/>
      <c r="L119" s="495" t="s">
        <v>372</v>
      </c>
      <c r="M119" s="78" t="str">
        <f>IF('14. Sostenibilidad Ambiental'!D5="", "falta", "completo")</f>
        <v>falta</v>
      </c>
      <c r="N119" s="35" t="str">
        <f>IF('14. Sostenibilidad Ambiental'!E5="", "falta", "completo")</f>
        <v>falta</v>
      </c>
      <c r="O119" s="35" t="str">
        <f>IF('14. Sostenibilidad Ambiental'!F5="", "falta", "completo")</f>
        <v>falta</v>
      </c>
      <c r="P119" s="79" t="str">
        <f>IF('14. Sostenibilidad Ambiental'!H5="", "falta", "completo")</f>
        <v>falta</v>
      </c>
    </row>
    <row r="120" spans="1:17" ht="33.75" customHeight="1">
      <c r="B120" s="814"/>
      <c r="C120" s="822"/>
      <c r="D120" s="495" t="s">
        <v>358</v>
      </c>
      <c r="E120" s="78" t="str">
        <f>IF('13. Sostenibilidad Instituc'!D6="", "falta", "completo")</f>
        <v>falta</v>
      </c>
      <c r="F120" s="35" t="str">
        <f>IF('13. Sostenibilidad Instituc'!E6="", "falta", "completo")</f>
        <v>falta</v>
      </c>
      <c r="G120" s="35" t="str">
        <f>IF('13. Sostenibilidad Instituc'!F6="", "falta", "completo")</f>
        <v>falta</v>
      </c>
      <c r="H120" s="79" t="str">
        <f>IF('13. Sostenibilidad Instituc'!H6="", "falta", "completo")</f>
        <v>falta</v>
      </c>
      <c r="J120" s="814"/>
      <c r="K120" s="822"/>
      <c r="L120" s="495" t="s">
        <v>373</v>
      </c>
      <c r="M120" s="78" t="str">
        <f>IF('14. Sostenibilidad Ambiental'!D6="", "falta", "completo")</f>
        <v>falta</v>
      </c>
      <c r="N120" s="35" t="str">
        <f>IF('14. Sostenibilidad Ambiental'!E6="", "falta", "completo")</f>
        <v>falta</v>
      </c>
      <c r="O120" s="35" t="str">
        <f>IF('14. Sostenibilidad Ambiental'!F6="", "falta", "completo")</f>
        <v>falta</v>
      </c>
      <c r="P120" s="79" t="str">
        <f>IF('14. Sostenibilidad Ambiental'!H6="", "falta", "completo")</f>
        <v>falta</v>
      </c>
    </row>
    <row r="121" spans="1:17" ht="33.75" customHeight="1">
      <c r="B121" s="814"/>
      <c r="C121" s="822"/>
      <c r="D121" s="495" t="s">
        <v>359</v>
      </c>
      <c r="E121" s="78" t="str">
        <f>IF('13. Sostenibilidad Instituc'!D7="", "falta", "completo")</f>
        <v>falta</v>
      </c>
      <c r="F121" s="35" t="str">
        <f>IF('13. Sostenibilidad Instituc'!E7="", "falta", "completo")</f>
        <v>falta</v>
      </c>
      <c r="G121" s="35" t="str">
        <f>IF('13. Sostenibilidad Instituc'!F7="", "falta", "completo")</f>
        <v>falta</v>
      </c>
      <c r="H121" s="79" t="str">
        <f>IF('13. Sostenibilidad Instituc'!H7="", "falta", "completo")</f>
        <v>falta</v>
      </c>
      <c r="J121" s="814"/>
      <c r="K121" s="822"/>
      <c r="L121" s="495" t="s">
        <v>374</v>
      </c>
      <c r="M121" s="78" t="str">
        <f>IF('14. Sostenibilidad Ambiental'!D7="", "falta", "completo")</f>
        <v>falta</v>
      </c>
      <c r="N121" s="35" t="str">
        <f>IF('14. Sostenibilidad Ambiental'!E7="", "falta", "completo")</f>
        <v>falta</v>
      </c>
      <c r="O121" s="35" t="str">
        <f>IF('14. Sostenibilidad Ambiental'!F7="", "falta", "completo")</f>
        <v>falta</v>
      </c>
      <c r="P121" s="79" t="str">
        <f>IF('14. Sostenibilidad Ambiental'!H7="", "falta", "completo")</f>
        <v>falta</v>
      </c>
    </row>
    <row r="122" spans="1:17" ht="33.75" customHeight="1" thickBot="1">
      <c r="B122" s="823"/>
      <c r="C122" s="824"/>
      <c r="D122" s="496" t="s">
        <v>360</v>
      </c>
      <c r="E122" s="80" t="str">
        <f>IF('13. Sostenibilidad Instituc'!D8="", "falta", "completo")</f>
        <v>falta</v>
      </c>
      <c r="F122" s="81" t="str">
        <f>IF('13. Sostenibilidad Instituc'!E8="", "falta", "completo")</f>
        <v>falta</v>
      </c>
      <c r="G122" s="81" t="str">
        <f>IF('13. Sostenibilidad Instituc'!F8="", "falta", "completo")</f>
        <v>falta</v>
      </c>
      <c r="H122" s="82" t="str">
        <f>IF('13. Sostenibilidad Instituc'!H8="", "falta", "completo")</f>
        <v>falta</v>
      </c>
      <c r="J122" s="814"/>
      <c r="K122" s="822"/>
      <c r="L122" s="495" t="s">
        <v>375</v>
      </c>
      <c r="M122" s="78" t="str">
        <f>IF('14. Sostenibilidad Ambiental'!D8="", "falta", "completo")</f>
        <v>falta</v>
      </c>
      <c r="N122" s="35" t="str">
        <f>IF('14. Sostenibilidad Ambiental'!E8="", "falta", "completo")</f>
        <v>falta</v>
      </c>
      <c r="O122" s="35" t="str">
        <f>IF('14. Sostenibilidad Ambiental'!F8="", "falta", "completo")</f>
        <v>falta</v>
      </c>
      <c r="P122" s="79" t="str">
        <f>IF('14. Sostenibilidad Ambiental'!H8="", "falta", "completo")</f>
        <v>falta</v>
      </c>
    </row>
    <row r="123" spans="1:17" ht="33.75" customHeight="1">
      <c r="B123" s="812" t="s">
        <v>361</v>
      </c>
      <c r="C123" s="821"/>
      <c r="D123" s="494" t="s">
        <v>357</v>
      </c>
      <c r="E123" s="83" t="str">
        <f>IF('13. Sostenibilidad Instituc'!D9="", "falta", "completo")</f>
        <v>falta</v>
      </c>
      <c r="F123" s="28" t="str">
        <f>IF('13. Sostenibilidad Instituc'!E9="", "falta", "completo")</f>
        <v>falta</v>
      </c>
      <c r="G123" s="28" t="str">
        <f>IF('13. Sostenibilidad Instituc'!F9="", "falta", "completo")</f>
        <v>falta</v>
      </c>
      <c r="H123" s="84" t="str">
        <f>IF('13. Sostenibilidad Instituc'!H9="", "falta", "completo")</f>
        <v>falta</v>
      </c>
      <c r="J123" s="814"/>
      <c r="K123" s="822"/>
      <c r="L123" s="495" t="s">
        <v>376</v>
      </c>
      <c r="M123" s="78" t="str">
        <f>IF('14. Sostenibilidad Ambiental'!D9="", "falta", "completo")</f>
        <v>falta</v>
      </c>
      <c r="N123" s="35" t="str">
        <f>IF('14. Sostenibilidad Ambiental'!E9="", "falta", "completo")</f>
        <v>falta</v>
      </c>
      <c r="O123" s="35" t="str">
        <f>IF('14. Sostenibilidad Ambiental'!F9="", "falta", "completo")</f>
        <v>falta</v>
      </c>
      <c r="P123" s="79" t="str">
        <f>IF('14. Sostenibilidad Ambiental'!H9="", "falta", "completo")</f>
        <v>falta</v>
      </c>
    </row>
    <row r="124" spans="1:17" ht="33.75" customHeight="1">
      <c r="B124" s="814"/>
      <c r="C124" s="822"/>
      <c r="D124" s="495" t="s">
        <v>358</v>
      </c>
      <c r="E124" s="78" t="str">
        <f>IF('13. Sostenibilidad Instituc'!D10="", "falta", "completo")</f>
        <v>falta</v>
      </c>
      <c r="F124" s="35" t="str">
        <f>IF('13. Sostenibilidad Instituc'!E10="", "falta", "completo")</f>
        <v>falta</v>
      </c>
      <c r="G124" s="35" t="str">
        <f>IF('13. Sostenibilidad Instituc'!F10="", "falta", "completo")</f>
        <v>falta</v>
      </c>
      <c r="H124" s="79" t="str">
        <f>IF('13. Sostenibilidad Instituc'!H10="", "falta", "completo")</f>
        <v>falta</v>
      </c>
      <c r="J124" s="814"/>
      <c r="K124" s="822"/>
      <c r="L124" s="495" t="s">
        <v>377</v>
      </c>
      <c r="M124" s="78" t="str">
        <f>IF('14. Sostenibilidad Ambiental'!D10="", "falta", "completo")</f>
        <v>falta</v>
      </c>
      <c r="N124" s="35" t="str">
        <f>IF('14. Sostenibilidad Ambiental'!E10="", "falta", "completo")</f>
        <v>falta</v>
      </c>
      <c r="O124" s="35" t="str">
        <f>IF('14. Sostenibilidad Ambiental'!F10="", "falta", "completo")</f>
        <v>falta</v>
      </c>
      <c r="P124" s="79" t="str">
        <f>IF('14. Sostenibilidad Ambiental'!H10="", "falta", "completo")</f>
        <v>falta</v>
      </c>
    </row>
    <row r="125" spans="1:17" ht="33.75" customHeight="1" thickBot="1">
      <c r="B125" s="823"/>
      <c r="C125" s="824"/>
      <c r="D125" s="496" t="s">
        <v>362</v>
      </c>
      <c r="E125" s="80" t="str">
        <f>IF('13. Sostenibilidad Instituc'!D11="", "falta", "completo")</f>
        <v>falta</v>
      </c>
      <c r="F125" s="81" t="str">
        <f>IF('13. Sostenibilidad Instituc'!E11="", "falta", "completo")</f>
        <v>falta</v>
      </c>
      <c r="G125" s="81" t="str">
        <f>IF('13. Sostenibilidad Instituc'!F11="", "falta", "completo")</f>
        <v>falta</v>
      </c>
      <c r="H125" s="82" t="str">
        <f>IF('13. Sostenibilidad Instituc'!H11="", "falta", "completo")</f>
        <v>falta</v>
      </c>
      <c r="J125" s="823"/>
      <c r="K125" s="824"/>
      <c r="L125" s="496" t="s">
        <v>378</v>
      </c>
      <c r="M125" s="80" t="str">
        <f>IF('14. Sostenibilidad Ambiental'!D11="", "falta", "completo")</f>
        <v>falta</v>
      </c>
      <c r="N125" s="81" t="str">
        <f>IF('14. Sostenibilidad Ambiental'!E11="", "falta", "completo")</f>
        <v>falta</v>
      </c>
      <c r="O125" s="81" t="str">
        <f>IF('14. Sostenibilidad Ambiental'!F11="", "falta", "completo")</f>
        <v>falta</v>
      </c>
      <c r="P125" s="82" t="str">
        <f>IF('14. Sostenibilidad Ambiental'!H11="", "falta", "completo")</f>
        <v>falta</v>
      </c>
    </row>
    <row r="126" spans="1:17" ht="33.75" customHeight="1" thickTop="1" thickBot="1">
      <c r="B126" s="812" t="s">
        <v>363</v>
      </c>
      <c r="C126" s="821"/>
      <c r="D126" s="484" t="s">
        <v>357</v>
      </c>
      <c r="E126" s="72" t="str">
        <f>IF('13. Sostenibilidad Instituc'!D12="", "falta", "completo")</f>
        <v>falta</v>
      </c>
      <c r="F126" s="73" t="str">
        <f>IF('13. Sostenibilidad Instituc'!E12="", "falta", "completo")</f>
        <v>falta</v>
      </c>
      <c r="G126" s="73" t="str">
        <f>IF('13. Sostenibilidad Instituc'!F12="", "falta", "completo")</f>
        <v>falta</v>
      </c>
      <c r="H126" s="74" t="str">
        <f>IF('13. Sostenibilidad Instituc'!H12="", "falta", "completo")</f>
        <v>falta</v>
      </c>
      <c r="J126" s="812" t="s">
        <v>379</v>
      </c>
      <c r="K126" s="821"/>
      <c r="L126" s="499" t="s">
        <v>380</v>
      </c>
      <c r="M126" s="72" t="str">
        <f>IF('14. Sostenibilidad Ambiental'!D12="", "falta", "completo")</f>
        <v>falta</v>
      </c>
      <c r="N126" s="73" t="str">
        <f>IF('14. Sostenibilidad Ambiental'!E12="", "falta", "completo")</f>
        <v>falta</v>
      </c>
      <c r="O126" s="73" t="str">
        <f>IF('14. Sostenibilidad Ambiental'!F12="", "falta", "completo")</f>
        <v>falta</v>
      </c>
      <c r="P126" s="74" t="str">
        <f>IF('14. Sostenibilidad Ambiental'!H12="", "falta", "completo")</f>
        <v>falta</v>
      </c>
    </row>
    <row r="127" spans="1:17" ht="33.75" customHeight="1">
      <c r="B127" s="814"/>
      <c r="C127" s="822"/>
      <c r="D127" s="495" t="s">
        <v>358</v>
      </c>
      <c r="E127" s="78" t="str">
        <f>IF('13. Sostenibilidad Instituc'!D13="", "falta", "completo")</f>
        <v>falta</v>
      </c>
      <c r="F127" s="35" t="str">
        <f>IF('13. Sostenibilidad Instituc'!E13="", "falta", "completo")</f>
        <v>falta</v>
      </c>
      <c r="G127" s="35" t="str">
        <f>IF('13. Sostenibilidad Instituc'!F13="", "falta", "completo")</f>
        <v>falta</v>
      </c>
      <c r="H127" s="79" t="str">
        <f>IF('13. Sostenibilidad Instituc'!H13="", "falta", "completo")</f>
        <v>falta</v>
      </c>
      <c r="J127" s="812" t="s">
        <v>381</v>
      </c>
      <c r="K127" s="821"/>
      <c r="L127" s="484" t="s">
        <v>372</v>
      </c>
      <c r="M127" s="83" t="str">
        <f>IF('14. Sostenibilidad Ambiental'!D13="", "falta", "completo")</f>
        <v>falta</v>
      </c>
      <c r="N127" s="28" t="str">
        <f>IF('14. Sostenibilidad Ambiental'!E13="", "falta", "completo")</f>
        <v>falta</v>
      </c>
      <c r="O127" s="28" t="str">
        <f>IF('14. Sostenibilidad Ambiental'!F13="", "falta", "completo")</f>
        <v>falta</v>
      </c>
      <c r="P127" s="84" t="str">
        <f>IF('14. Sostenibilidad Ambiental'!H13="", "falta", "completo")</f>
        <v>falta</v>
      </c>
    </row>
    <row r="128" spans="1:17" ht="33.75" customHeight="1">
      <c r="B128" s="814"/>
      <c r="C128" s="822"/>
      <c r="D128" s="495" t="s">
        <v>364</v>
      </c>
      <c r="E128" s="78" t="str">
        <f>IF('13. Sostenibilidad Instituc'!D14="", "falta", "completo")</f>
        <v>falta</v>
      </c>
      <c r="F128" s="35" t="str">
        <f>IF('13. Sostenibilidad Instituc'!E14="", "falta", "completo")</f>
        <v>falta</v>
      </c>
      <c r="G128" s="35" t="str">
        <f>IF('13. Sostenibilidad Instituc'!F14="", "falta", "completo")</f>
        <v>falta</v>
      </c>
      <c r="H128" s="79" t="str">
        <f>IF('13. Sostenibilidad Instituc'!H14="", "falta", "completo")</f>
        <v>falta</v>
      </c>
      <c r="J128" s="814"/>
      <c r="K128" s="822"/>
      <c r="L128" s="495" t="s">
        <v>373</v>
      </c>
      <c r="M128" s="78" t="str">
        <f>IF('14. Sostenibilidad Ambiental'!D14="", "falta", "completo")</f>
        <v>falta</v>
      </c>
      <c r="N128" s="35" t="str">
        <f>IF('14. Sostenibilidad Ambiental'!E14="", "falta", "completo")</f>
        <v>falta</v>
      </c>
      <c r="O128" s="35" t="str">
        <f>IF('14. Sostenibilidad Ambiental'!F14="", "falta", "completo")</f>
        <v>falta</v>
      </c>
      <c r="P128" s="79" t="str">
        <f>IF('14. Sostenibilidad Ambiental'!H14="", "falta", "completo")</f>
        <v>falta</v>
      </c>
    </row>
    <row r="129" spans="1:16" ht="33.75" customHeight="1" thickBot="1">
      <c r="B129" s="814"/>
      <c r="C129" s="822"/>
      <c r="D129" s="495" t="s">
        <v>365</v>
      </c>
      <c r="E129" s="78" t="str">
        <f>IF('13. Sostenibilidad Instituc'!D15="", "falta", "completo")</f>
        <v>falta</v>
      </c>
      <c r="F129" s="35" t="str">
        <f>IF('13. Sostenibilidad Instituc'!E15="", "falta", "completo")</f>
        <v>falta</v>
      </c>
      <c r="G129" s="35" t="str">
        <f>IF('13. Sostenibilidad Instituc'!F15="", "falta", "completo")</f>
        <v>falta</v>
      </c>
      <c r="H129" s="79" t="str">
        <f>IF('13. Sostenibilidad Instituc'!H15="", "falta", "completo")</f>
        <v>falta</v>
      </c>
      <c r="J129" s="823"/>
      <c r="K129" s="824"/>
      <c r="L129" s="487" t="s">
        <v>375</v>
      </c>
      <c r="M129" s="80" t="str">
        <f>IF('14. Sostenibilidad Ambiental'!D15="", "falta", "completo")</f>
        <v>falta</v>
      </c>
      <c r="N129" s="81" t="str">
        <f>IF('14. Sostenibilidad Ambiental'!E15="", "falta", "completo")</f>
        <v>falta</v>
      </c>
      <c r="O129" s="81" t="str">
        <f>IF('14. Sostenibilidad Ambiental'!F15="", "falta", "completo")</f>
        <v>falta</v>
      </c>
      <c r="P129" s="82" t="str">
        <f>IF('14. Sostenibilidad Ambiental'!H15="", "falta", "completo")</f>
        <v>falta</v>
      </c>
    </row>
    <row r="130" spans="1:16" ht="33.75" customHeight="1" thickTop="1" thickBot="1">
      <c r="B130" s="823"/>
      <c r="C130" s="824"/>
      <c r="D130" s="487" t="s">
        <v>366</v>
      </c>
      <c r="E130" s="80" t="str">
        <f>IF('13. Sostenibilidad Instituc'!D16="", "falta", "completo")</f>
        <v>falta</v>
      </c>
      <c r="F130" s="81" t="str">
        <f>IF('13. Sostenibilidad Instituc'!E16="", "falta", "completo")</f>
        <v>falta</v>
      </c>
      <c r="G130" s="81" t="str">
        <f>IF('13. Sostenibilidad Instituc'!F16="", "falta", "completo")</f>
        <v>falta</v>
      </c>
      <c r="H130" s="82" t="str">
        <f>IF('13. Sostenibilidad Instituc'!H16="", "falta", "completo")</f>
        <v>falta</v>
      </c>
      <c r="J130" s="812" t="s">
        <v>369</v>
      </c>
      <c r="K130" s="813"/>
      <c r="L130" s="494" t="s">
        <v>373</v>
      </c>
      <c r="M130" s="72" t="str">
        <f>IF('14. Sostenibilidad Ambiental'!D16="", "falta", "completo")</f>
        <v>falta</v>
      </c>
      <c r="N130" s="73" t="str">
        <f>IF('14. Sostenibilidad Ambiental'!E16="", "falta", "completo")</f>
        <v>falta</v>
      </c>
      <c r="O130" s="73" t="str">
        <f>IF('14. Sostenibilidad Ambiental'!F16="", "falta", "completo")</f>
        <v>falta</v>
      </c>
      <c r="P130" s="74" t="str">
        <f>IF('14. Sostenibilidad Ambiental'!H16="", "falta", "completo")</f>
        <v>falta</v>
      </c>
    </row>
    <row r="131" spans="1:16" ht="33.75" customHeight="1" thickTop="1" thickBot="1">
      <c r="B131" s="812" t="s">
        <v>331</v>
      </c>
      <c r="C131" s="821"/>
      <c r="D131" s="494" t="s">
        <v>357</v>
      </c>
      <c r="E131" s="75" t="str">
        <f>IF('13. Sostenibilidad Instituc'!D17="", "falta", "completo")</f>
        <v>falta</v>
      </c>
      <c r="F131" s="76" t="str">
        <f>IF('13. Sostenibilidad Instituc'!E17="", "falta", "completo")</f>
        <v>falta</v>
      </c>
      <c r="G131" s="76" t="str">
        <f>IF('13. Sostenibilidad Instituc'!F17="", "falta", "completo")</f>
        <v>falta</v>
      </c>
      <c r="H131" s="77" t="str">
        <f>IF('13. Sostenibilidad Instituc'!H17="", "falta", "completo")</f>
        <v>falta</v>
      </c>
      <c r="J131" s="814"/>
      <c r="K131" s="815"/>
      <c r="L131" s="497" t="s">
        <v>377</v>
      </c>
      <c r="M131" s="80" t="str">
        <f>IF('14. Sostenibilidad Ambiental'!D17="", "falta", "completo")</f>
        <v>falta</v>
      </c>
      <c r="N131" s="81" t="str">
        <f>IF('14. Sostenibilidad Ambiental'!E17="", "falta", "completo")</f>
        <v>falta</v>
      </c>
      <c r="O131" s="81" t="str">
        <f>IF('14. Sostenibilidad Ambiental'!F17="", "falta", "completo")</f>
        <v>falta</v>
      </c>
      <c r="P131" s="82" t="str">
        <f>IF('14. Sostenibilidad Ambiental'!H17="", "falta", "completo")</f>
        <v>falta</v>
      </c>
    </row>
    <row r="132" spans="1:16" ht="33.75" customHeight="1" thickTop="1">
      <c r="B132" s="814"/>
      <c r="C132" s="822"/>
      <c r="D132" s="495" t="s">
        <v>358</v>
      </c>
      <c r="E132" s="78" t="str">
        <f>IF('13. Sostenibilidad Instituc'!D18="", "falta", "completo")</f>
        <v>falta</v>
      </c>
      <c r="F132" s="35" t="str">
        <f>IF('13. Sostenibilidad Instituc'!E18="", "falta", "completo")</f>
        <v>falta</v>
      </c>
      <c r="G132" s="35" t="str">
        <f>IF('13. Sostenibilidad Instituc'!F18="", "falta", "completo")</f>
        <v>falta</v>
      </c>
      <c r="H132" s="79" t="str">
        <f>IF('13. Sostenibilidad Instituc'!H18="", "falta", "completo")</f>
        <v>falta</v>
      </c>
      <c r="J132" s="812" t="s">
        <v>370</v>
      </c>
      <c r="K132" s="813"/>
      <c r="L132" s="494" t="s">
        <v>382</v>
      </c>
      <c r="M132" s="72" t="str">
        <f>IF('14. Sostenibilidad Ambiental'!D18="", "falta", "completo")</f>
        <v>falta</v>
      </c>
      <c r="N132" s="73" t="str">
        <f>IF('14. Sostenibilidad Ambiental'!E18="", "falta", "completo")</f>
        <v>falta</v>
      </c>
      <c r="O132" s="73" t="str">
        <f>IF('14. Sostenibilidad Ambiental'!F18="", "falta", "completo")</f>
        <v>falta</v>
      </c>
      <c r="P132" s="74" t="str">
        <f>IF('14. Sostenibilidad Ambiental'!H18="", "falta", "completo")</f>
        <v>falta</v>
      </c>
    </row>
    <row r="133" spans="1:16" ht="33.75" customHeight="1" thickBot="1">
      <c r="B133" s="814"/>
      <c r="C133" s="822"/>
      <c r="D133" s="495" t="s">
        <v>367</v>
      </c>
      <c r="E133" s="78" t="str">
        <f>IF('13. Sostenibilidad Instituc'!D19="", "falta", "completo")</f>
        <v>falta</v>
      </c>
      <c r="F133" s="35" t="str">
        <f>IF('13. Sostenibilidad Instituc'!E19="", "falta", "completo")</f>
        <v>falta</v>
      </c>
      <c r="G133" s="35" t="str">
        <f>IF('13. Sostenibilidad Instituc'!F19="", "falta", "completo")</f>
        <v>falta</v>
      </c>
      <c r="H133" s="79" t="str">
        <f>IF('13. Sostenibilidad Instituc'!H19="", "falta", "completo")</f>
        <v>falta</v>
      </c>
      <c r="J133" s="814"/>
      <c r="K133" s="815"/>
      <c r="L133" s="498" t="s">
        <v>383</v>
      </c>
      <c r="M133" s="80" t="str">
        <f>IF('14. Sostenibilidad Ambiental'!D19="", "falta", "completo")</f>
        <v>falta</v>
      </c>
      <c r="N133" s="81" t="str">
        <f>IF('14. Sostenibilidad Ambiental'!E19="", "falta", "completo")</f>
        <v>falta</v>
      </c>
      <c r="O133" s="81" t="str">
        <f>IF('14. Sostenibilidad Ambiental'!F19="", "falta", "completo")</f>
        <v>falta</v>
      </c>
      <c r="P133" s="82" t="str">
        <f>IF('14. Sostenibilidad Ambiental'!H19="", "falta", "completo")</f>
        <v>falta</v>
      </c>
    </row>
    <row r="134" spans="1:16" ht="33.75" customHeight="1" thickTop="1" thickBot="1">
      <c r="B134" s="823"/>
      <c r="C134" s="824"/>
      <c r="D134" s="496" t="s">
        <v>156</v>
      </c>
      <c r="E134" s="80" t="str">
        <f>IF('13. Sostenibilidad Instituc'!D20="", "falta", "completo")</f>
        <v>falta</v>
      </c>
      <c r="F134" s="81" t="str">
        <f>IF('13. Sostenibilidad Instituc'!E20="", "falta", "completo")</f>
        <v>falta</v>
      </c>
      <c r="G134" s="81" t="str">
        <f>IF('13. Sostenibilidad Instituc'!F20="", "falta", "completo")</f>
        <v>falta</v>
      </c>
      <c r="H134" s="82" t="str">
        <f>IF('13. Sostenibilidad Instituc'!H20="", "falta", "completo")</f>
        <v>falta</v>
      </c>
    </row>
    <row r="135" spans="1:16" ht="33.75" customHeight="1" thickTop="1">
      <c r="B135" s="812" t="s">
        <v>368</v>
      </c>
      <c r="C135" s="813"/>
      <c r="D135" s="494" t="s">
        <v>357</v>
      </c>
      <c r="E135" s="72" t="str">
        <f>IF('13. Sostenibilidad Instituc'!D21="", "falta", "completo")</f>
        <v>falta</v>
      </c>
      <c r="F135" s="73" t="str">
        <f>IF('13. Sostenibilidad Instituc'!E21="", "falta", "completo")</f>
        <v>falta</v>
      </c>
      <c r="G135" s="73" t="str">
        <f>IF('13. Sostenibilidad Instituc'!F21="", "falta", "completo")</f>
        <v>falta</v>
      </c>
      <c r="H135" s="74" t="str">
        <f>IF('13. Sostenibilidad Instituc'!H21="", "falta", "completo")</f>
        <v>falta</v>
      </c>
    </row>
    <row r="136" spans="1:16" ht="33.75" customHeight="1" thickBot="1">
      <c r="B136" s="814"/>
      <c r="C136" s="815"/>
      <c r="D136" s="497" t="s">
        <v>358</v>
      </c>
      <c r="E136" s="80" t="str">
        <f>IF('13. Sostenibilidad Instituc'!D22="", "falta", "completo")</f>
        <v>falta</v>
      </c>
      <c r="F136" s="81" t="str">
        <f>IF('13. Sostenibilidad Instituc'!E22="", "falta", "completo")</f>
        <v>falta</v>
      </c>
      <c r="G136" s="81" t="str">
        <f>IF('13. Sostenibilidad Instituc'!F22="", "falta", "completo")</f>
        <v>falta</v>
      </c>
      <c r="H136" s="82" t="str">
        <f>IF('13. Sostenibilidad Instituc'!H22="", "falta", "completo")</f>
        <v>falta</v>
      </c>
    </row>
    <row r="137" spans="1:16" ht="33.75" customHeight="1" thickTop="1">
      <c r="B137" s="812" t="s">
        <v>369</v>
      </c>
      <c r="C137" s="813"/>
      <c r="D137" s="494" t="s">
        <v>357</v>
      </c>
      <c r="E137" s="72" t="str">
        <f>IF('13. Sostenibilidad Instituc'!D23="", "falta", "completo")</f>
        <v>falta</v>
      </c>
      <c r="F137" s="73" t="str">
        <f>IF('13. Sostenibilidad Instituc'!E23="", "falta", "completo")</f>
        <v>falta</v>
      </c>
      <c r="G137" s="73" t="str">
        <f>IF('13. Sostenibilidad Instituc'!F23="", "falta", "completo")</f>
        <v>falta</v>
      </c>
      <c r="H137" s="74" t="str">
        <f>IF('13. Sostenibilidad Instituc'!H23="", "falta", "completo")</f>
        <v>falta</v>
      </c>
    </row>
    <row r="138" spans="1:16" ht="33.75" customHeight="1" thickBot="1">
      <c r="B138" s="814"/>
      <c r="C138" s="815"/>
      <c r="D138" s="497" t="s">
        <v>358</v>
      </c>
      <c r="E138" s="80" t="str">
        <f>IF('13. Sostenibilidad Instituc'!D24="", "falta", "completo")</f>
        <v>falta</v>
      </c>
      <c r="F138" s="81" t="str">
        <f>IF('13. Sostenibilidad Instituc'!E24="", "falta", "completo")</f>
        <v>falta</v>
      </c>
      <c r="G138" s="81" t="str">
        <f>IF('13. Sostenibilidad Instituc'!F24="", "falta", "completo")</f>
        <v>falta</v>
      </c>
      <c r="H138" s="82" t="str">
        <f>IF('13. Sostenibilidad Instituc'!H24="", "falta", "completo")</f>
        <v>falta</v>
      </c>
    </row>
    <row r="139" spans="1:16" ht="33.75" customHeight="1" thickTop="1">
      <c r="B139" s="812" t="s">
        <v>370</v>
      </c>
      <c r="C139" s="813"/>
      <c r="D139" s="494" t="s">
        <v>357</v>
      </c>
      <c r="E139" s="72" t="str">
        <f>IF('13. Sostenibilidad Instituc'!D25="", "falta", "completo")</f>
        <v>falta</v>
      </c>
      <c r="F139" s="73" t="str">
        <f>IF('13. Sostenibilidad Instituc'!E25="", "falta", "completo")</f>
        <v>falta</v>
      </c>
      <c r="G139" s="73" t="str">
        <f>IF('13. Sostenibilidad Instituc'!F25="", "falta", "completo")</f>
        <v>falta</v>
      </c>
      <c r="H139" s="74" t="str">
        <f>IF('13. Sostenibilidad Instituc'!H25="", "falta", "completo")</f>
        <v>falta</v>
      </c>
    </row>
    <row r="140" spans="1:16" ht="33.75" customHeight="1" thickBot="1">
      <c r="B140" s="814"/>
      <c r="C140" s="815"/>
      <c r="D140" s="498" t="s">
        <v>358</v>
      </c>
      <c r="E140" s="80" t="str">
        <f>IF('13. Sostenibilidad Instituc'!D26="", "falta", "completo")</f>
        <v>falta</v>
      </c>
      <c r="F140" s="81" t="str">
        <f>IF('13. Sostenibilidad Instituc'!E26="", "falta", "completo")</f>
        <v>falta</v>
      </c>
      <c r="G140" s="81" t="str">
        <f>IF('13. Sostenibilidad Instituc'!F26="", "falta", "completo")</f>
        <v>falta</v>
      </c>
      <c r="H140" s="82" t="str">
        <f>IF('13. Sostenibilidad Instituc'!H26="", "falta", "completo")</f>
        <v>falta</v>
      </c>
    </row>
    <row r="141" spans="1:16" ht="16.2" thickTop="1"/>
    <row r="142" spans="1:16" ht="16.2" thickBot="1"/>
    <row r="143" spans="1:16" ht="42" customHeight="1" thickTop="1" thickBot="1">
      <c r="A143" s="478" t="s">
        <v>176</v>
      </c>
      <c r="B143" s="479"/>
      <c r="C143" s="480"/>
      <c r="D143" s="481"/>
      <c r="E143" s="816" t="s">
        <v>194</v>
      </c>
      <c r="F143" s="817"/>
      <c r="G143" s="817"/>
      <c r="H143" s="818"/>
    </row>
    <row r="144" spans="1:16" ht="30.75" customHeight="1" thickTop="1" thickBot="1">
      <c r="B144" s="819" t="s">
        <v>195</v>
      </c>
      <c r="C144" s="820"/>
      <c r="D144" s="491" t="s">
        <v>196</v>
      </c>
      <c r="E144" s="492" t="s">
        <v>219</v>
      </c>
      <c r="F144" s="492" t="s">
        <v>220</v>
      </c>
      <c r="G144" s="492" t="s">
        <v>221</v>
      </c>
      <c r="H144" s="493" t="s">
        <v>14</v>
      </c>
    </row>
    <row r="145" spans="2:8" ht="30.75" customHeight="1" thickTop="1">
      <c r="B145" s="812" t="s">
        <v>384</v>
      </c>
      <c r="C145" s="821"/>
      <c r="D145" s="494" t="s">
        <v>385</v>
      </c>
      <c r="E145" s="72" t="str">
        <f>IF('15. Financiación Climática'!D4="", "falta", "completo")</f>
        <v>falta</v>
      </c>
      <c r="F145" s="73" t="str">
        <f>IF('15. Financiación Climática'!E4="", "falta", "completo")</f>
        <v>falta</v>
      </c>
      <c r="G145" s="73" t="str">
        <f>IF('15. Financiación Climática'!F4="", "falta", "completo")</f>
        <v>falta</v>
      </c>
      <c r="H145" s="74" t="str">
        <f>IF('15. Financiación Climática'!H4="", "falta", "completo")</f>
        <v>falta</v>
      </c>
    </row>
    <row r="146" spans="2:8" ht="30.75" customHeight="1">
      <c r="B146" s="814"/>
      <c r="C146" s="822"/>
      <c r="D146" s="495" t="s">
        <v>386</v>
      </c>
      <c r="E146" s="78" t="str">
        <f>IF('15. Financiación Climática'!D5="", "falta", "completo")</f>
        <v>falta</v>
      </c>
      <c r="F146" s="35" t="str">
        <f>IF('15. Financiación Climática'!E5="", "falta", "completo")</f>
        <v>falta</v>
      </c>
      <c r="G146" s="35" t="str">
        <f>IF('15. Financiación Climática'!F5="", "falta", "completo")</f>
        <v>falta</v>
      </c>
      <c r="H146" s="79" t="str">
        <f>IF('15. Financiación Climática'!H5="", "falta", "completo")</f>
        <v>falta</v>
      </c>
    </row>
    <row r="147" spans="2:8" ht="30.75" customHeight="1">
      <c r="B147" s="814"/>
      <c r="C147" s="822"/>
      <c r="D147" s="495" t="s">
        <v>387</v>
      </c>
      <c r="E147" s="78" t="str">
        <f>IF('15. Financiación Climática'!D6="", "falta", "completo")</f>
        <v>falta</v>
      </c>
      <c r="F147" s="35" t="str">
        <f>IF('15. Financiación Climática'!E6="", "falta", "completo")</f>
        <v>falta</v>
      </c>
      <c r="G147" s="35" t="str">
        <f>IF('15. Financiación Climática'!F6="", "falta", "completo")</f>
        <v>falta</v>
      </c>
      <c r="H147" s="79" t="str">
        <f>IF('15. Financiación Climática'!H6="", "falta", "completo")</f>
        <v>falta</v>
      </c>
    </row>
    <row r="148" spans="2:8" ht="30.75" customHeight="1">
      <c r="B148" s="814"/>
      <c r="C148" s="822"/>
      <c r="D148" s="495" t="s">
        <v>388</v>
      </c>
      <c r="E148" s="78" t="str">
        <f>IF('15. Financiación Climática'!D7="", "falta", "completo")</f>
        <v>falta</v>
      </c>
      <c r="F148" s="35" t="str">
        <f>IF('15. Financiación Climática'!E7="", "falta", "completo")</f>
        <v>falta</v>
      </c>
      <c r="G148" s="35" t="str">
        <f>IF('15. Financiación Climática'!F7="", "falta", "completo")</f>
        <v>falta</v>
      </c>
      <c r="H148" s="79" t="str">
        <f>IF('15. Financiación Climática'!H7="", "falta", "completo")</f>
        <v>falta</v>
      </c>
    </row>
    <row r="149" spans="2:8" ht="30.75" customHeight="1">
      <c r="B149" s="814"/>
      <c r="C149" s="822"/>
      <c r="D149" s="495" t="s">
        <v>389</v>
      </c>
      <c r="E149" s="78" t="str">
        <f>IF('15. Financiación Climática'!D8="", "falta", "completo")</f>
        <v>falta</v>
      </c>
      <c r="F149" s="35" t="str">
        <f>IF('15. Financiación Climática'!E8="", "falta", "completo")</f>
        <v>falta</v>
      </c>
      <c r="G149" s="35" t="str">
        <f>IF('15. Financiación Climática'!F8="", "falta", "completo")</f>
        <v>falta</v>
      </c>
      <c r="H149" s="79" t="str">
        <f>IF('15. Financiación Climática'!H8="", "falta", "completo")</f>
        <v>falta</v>
      </c>
    </row>
    <row r="150" spans="2:8" ht="30.75" customHeight="1" thickBot="1">
      <c r="B150" s="823"/>
      <c r="C150" s="824"/>
      <c r="D150" s="496" t="s">
        <v>390</v>
      </c>
      <c r="E150" s="80" t="str">
        <f>IF('15. Financiación Climática'!D9="", "falta", "completo")</f>
        <v>falta</v>
      </c>
      <c r="F150" s="81" t="str">
        <f>IF('15. Financiación Climática'!E9="", "falta", "completo")</f>
        <v>falta</v>
      </c>
      <c r="G150" s="81" t="str">
        <f>IF('15. Financiación Climática'!F9="", "falta", "completo")</f>
        <v>falta</v>
      </c>
      <c r="H150" s="82" t="str">
        <f>IF('15. Financiación Climática'!H9="", "falta", "completo")</f>
        <v>falta</v>
      </c>
    </row>
    <row r="151" spans="2:8" ht="30.75" customHeight="1" thickTop="1">
      <c r="B151" s="812" t="s">
        <v>391</v>
      </c>
      <c r="C151" s="821"/>
      <c r="D151" s="494" t="s">
        <v>392</v>
      </c>
      <c r="E151" s="72" t="str">
        <f>IF('15. Financiación Climática'!D10="", "falta", "completo")</f>
        <v>falta</v>
      </c>
      <c r="F151" s="73" t="str">
        <f>IF('15. Financiación Climática'!E10="", "falta", "completo")</f>
        <v>falta</v>
      </c>
      <c r="G151" s="73" t="str">
        <f>IF('15. Financiación Climática'!F10="", "falta", "completo")</f>
        <v>falta</v>
      </c>
      <c r="H151" s="74" t="str">
        <f>IF('15. Financiación Climática'!H10="", "falta", "completo")</f>
        <v>falta</v>
      </c>
    </row>
    <row r="152" spans="2:8" ht="30.75" customHeight="1">
      <c r="B152" s="814"/>
      <c r="C152" s="822"/>
      <c r="D152" s="495" t="s">
        <v>393</v>
      </c>
      <c r="E152" s="78" t="str">
        <f>IF('15. Financiación Climática'!D11="", "falta", "completo")</f>
        <v>falta</v>
      </c>
      <c r="F152" s="35" t="str">
        <f>IF('15. Financiación Climática'!E11="", "falta", "completo")</f>
        <v>falta</v>
      </c>
      <c r="G152" s="35" t="str">
        <f>IF('15. Financiación Climática'!F11="", "falta", "completo")</f>
        <v>falta</v>
      </c>
      <c r="H152" s="79" t="str">
        <f>IF('15. Financiación Climática'!H11="", "falta", "completo")</f>
        <v>falta</v>
      </c>
    </row>
    <row r="153" spans="2:8" ht="30.75" customHeight="1">
      <c r="B153" s="814"/>
      <c r="C153" s="822"/>
      <c r="D153" s="495" t="s">
        <v>308</v>
      </c>
      <c r="E153" s="78" t="str">
        <f>IF('15. Financiación Climática'!D12="", "falta", "completo")</f>
        <v>falta</v>
      </c>
      <c r="F153" s="35" t="str">
        <f>IF('15. Financiación Climática'!E12="", "falta", "completo")</f>
        <v>falta</v>
      </c>
      <c r="G153" s="35" t="str">
        <f>IF('15. Financiación Climática'!F12="", "falta", "completo")</f>
        <v>falta</v>
      </c>
      <c r="H153" s="79" t="str">
        <f>IF('15. Financiación Climática'!H12="", "falta", "completo")</f>
        <v>falta</v>
      </c>
    </row>
    <row r="154" spans="2:8" ht="30.75" customHeight="1">
      <c r="B154" s="814"/>
      <c r="C154" s="822"/>
      <c r="D154" s="495" t="s">
        <v>394</v>
      </c>
      <c r="E154" s="78" t="str">
        <f>IF('15. Financiación Climática'!D13="", "falta", "completo")</f>
        <v>falta</v>
      </c>
      <c r="F154" s="35" t="str">
        <f>IF('15. Financiación Climática'!E13="", "falta", "completo")</f>
        <v>falta</v>
      </c>
      <c r="G154" s="35" t="str">
        <f>IF('15. Financiación Climática'!F13="", "falta", "completo")</f>
        <v>falta</v>
      </c>
      <c r="H154" s="79" t="str">
        <f>IF('15. Financiación Climática'!H13="", "falta", "completo")</f>
        <v>falta</v>
      </c>
    </row>
    <row r="155" spans="2:8" ht="30.75" customHeight="1">
      <c r="B155" s="814"/>
      <c r="C155" s="822"/>
      <c r="D155" s="495" t="s">
        <v>395</v>
      </c>
      <c r="E155" s="78" t="str">
        <f>IF('15. Financiación Climática'!D14="", "falta", "completo")</f>
        <v>falta</v>
      </c>
      <c r="F155" s="35" t="str">
        <f>IF('15. Financiación Climática'!E14="", "falta", "completo")</f>
        <v>falta</v>
      </c>
      <c r="G155" s="35" t="str">
        <f>IF('15. Financiación Climática'!F14="", "falta", "completo")</f>
        <v>falta</v>
      </c>
      <c r="H155" s="79" t="str">
        <f>IF('15. Financiación Climática'!H14="", "falta", "completo")</f>
        <v>falta</v>
      </c>
    </row>
    <row r="156" spans="2:8" ht="30.75" customHeight="1">
      <c r="B156" s="814"/>
      <c r="C156" s="822"/>
      <c r="D156" s="495" t="s">
        <v>396</v>
      </c>
      <c r="E156" s="78" t="str">
        <f>IF('15. Financiación Climática'!D15="", "falta", "completo")</f>
        <v>falta</v>
      </c>
      <c r="F156" s="35" t="str">
        <f>IF('15. Financiación Climática'!E15="", "falta", "completo")</f>
        <v>falta</v>
      </c>
      <c r="G156" s="35" t="str">
        <f>IF('15. Financiación Climática'!F15="", "falta", "completo")</f>
        <v>falta</v>
      </c>
      <c r="H156" s="79" t="str">
        <f>IF('15. Financiación Climática'!H15="", "falta", "completo")</f>
        <v>falta</v>
      </c>
    </row>
    <row r="157" spans="2:8" ht="30.75" customHeight="1">
      <c r="B157" s="814"/>
      <c r="C157" s="822"/>
      <c r="D157" s="495" t="s">
        <v>397</v>
      </c>
      <c r="E157" s="78" t="str">
        <f>IF('15. Financiación Climática'!D16="", "falta", "completo")</f>
        <v>falta</v>
      </c>
      <c r="F157" s="35" t="str">
        <f>IF('15. Financiación Climática'!E16="", "falta", "completo")</f>
        <v>falta</v>
      </c>
      <c r="G157" s="35" t="str">
        <f>IF('15. Financiación Climática'!F16="", "falta", "completo")</f>
        <v>falta</v>
      </c>
      <c r="H157" s="79" t="str">
        <f>IF('15. Financiación Climática'!H16="", "falta", "completo")</f>
        <v>falta</v>
      </c>
    </row>
    <row r="158" spans="2:8" ht="30.75" customHeight="1">
      <c r="B158" s="814"/>
      <c r="C158" s="822"/>
      <c r="D158" s="495" t="s">
        <v>398</v>
      </c>
      <c r="E158" s="78" t="str">
        <f>IF('15. Financiación Climática'!D17="", "falta", "completo")</f>
        <v>falta</v>
      </c>
      <c r="F158" s="35" t="str">
        <f>IF('15. Financiación Climática'!E17="", "falta", "completo")</f>
        <v>falta</v>
      </c>
      <c r="G158" s="35" t="str">
        <f>IF('15. Financiación Climática'!F17="", "falta", "completo")</f>
        <v>falta</v>
      </c>
      <c r="H158" s="79" t="str">
        <f>IF('15. Financiación Climática'!H17="", "falta", "completo")</f>
        <v>falta</v>
      </c>
    </row>
    <row r="159" spans="2:8" ht="30.75" customHeight="1">
      <c r="B159" s="814"/>
      <c r="C159" s="822"/>
      <c r="D159" s="495" t="s">
        <v>399</v>
      </c>
      <c r="E159" s="78" t="str">
        <f>IF('15. Financiación Climática'!D18="", "falta", "completo")</f>
        <v>falta</v>
      </c>
      <c r="F159" s="35" t="str">
        <f>IF('15. Financiación Climática'!E18="", "falta", "completo")</f>
        <v>falta</v>
      </c>
      <c r="G159" s="35" t="str">
        <f>IF('15. Financiación Climática'!F18="", "falta", "completo")</f>
        <v>falta</v>
      </c>
      <c r="H159" s="79" t="str">
        <f>IF('15. Financiación Climática'!H18="", "falta", "completo")</f>
        <v>falta</v>
      </c>
    </row>
    <row r="160" spans="2:8" ht="30.75" customHeight="1">
      <c r="B160" s="814"/>
      <c r="C160" s="822"/>
      <c r="D160" s="495" t="s">
        <v>400</v>
      </c>
      <c r="E160" s="78" t="str">
        <f>IF('15. Financiación Climática'!D19="", "falta", "completo")</f>
        <v>falta</v>
      </c>
      <c r="F160" s="35" t="str">
        <f>IF('15. Financiación Climática'!E19="", "falta", "completo")</f>
        <v>falta</v>
      </c>
      <c r="G160" s="35" t="str">
        <f>IF('15. Financiación Climática'!F19="", "falta", "completo")</f>
        <v>falta</v>
      </c>
      <c r="H160" s="79" t="str">
        <f>IF('15. Financiación Climática'!H19="", "falta", "completo")</f>
        <v>falta</v>
      </c>
    </row>
    <row r="161" spans="2:8" ht="30.75" customHeight="1">
      <c r="B161" s="814"/>
      <c r="C161" s="822"/>
      <c r="D161" s="495" t="s">
        <v>401</v>
      </c>
      <c r="E161" s="78" t="str">
        <f>IF('15. Financiación Climática'!D20="", "falta", "completo")</f>
        <v>falta</v>
      </c>
      <c r="F161" s="35" t="str">
        <f>IF('15. Financiación Climática'!E20="", "falta", "completo")</f>
        <v>falta</v>
      </c>
      <c r="G161" s="35" t="str">
        <f>IF('15. Financiación Climática'!F20="", "falta", "completo")</f>
        <v>falta</v>
      </c>
      <c r="H161" s="79" t="str">
        <f>IF('15. Financiación Climática'!H20="", "falta", "completo")</f>
        <v>falta</v>
      </c>
    </row>
    <row r="162" spans="2:8" ht="30.75" customHeight="1">
      <c r="B162" s="814"/>
      <c r="C162" s="822"/>
      <c r="D162" s="495" t="s">
        <v>402</v>
      </c>
      <c r="E162" s="78" t="str">
        <f>IF('15. Financiación Climática'!D21="", "falta", "completo")</f>
        <v>falta</v>
      </c>
      <c r="F162" s="35" t="str">
        <f>IF('15. Financiación Climática'!E21="", "falta", "completo")</f>
        <v>falta</v>
      </c>
      <c r="G162" s="35" t="str">
        <f>IF('15. Financiación Climática'!F21="", "falta", "completo")</f>
        <v>falta</v>
      </c>
      <c r="H162" s="79" t="str">
        <f>IF('15. Financiación Climática'!H21="", "falta", "completo")</f>
        <v>falta</v>
      </c>
    </row>
    <row r="163" spans="2:8" ht="30.75" customHeight="1" thickBot="1">
      <c r="B163" s="823"/>
      <c r="C163" s="824"/>
      <c r="D163" s="496" t="s">
        <v>343</v>
      </c>
      <c r="E163" s="80" t="str">
        <f>IF('15. Financiación Climática'!D22="", "falta", "completo")</f>
        <v>falta</v>
      </c>
      <c r="F163" s="81" t="str">
        <f>IF('15. Financiación Climática'!E22="", "falta", "completo")</f>
        <v>falta</v>
      </c>
      <c r="G163" s="81" t="str">
        <f>IF('15. Financiación Climática'!F22="", "falta", "completo")</f>
        <v>falta</v>
      </c>
      <c r="H163" s="82" t="str">
        <f>IF('15. Financiación Climática'!H22="", "falta", "completo")</f>
        <v>falta</v>
      </c>
    </row>
    <row r="164" spans="2:8" ht="30.75" customHeight="1" thickTop="1">
      <c r="B164" s="812" t="s">
        <v>348</v>
      </c>
      <c r="C164" s="821"/>
      <c r="D164" s="494" t="s">
        <v>403</v>
      </c>
      <c r="E164" s="72" t="str">
        <f>IF('15. Financiación Climática'!D23="", "falta", "completo")</f>
        <v>falta</v>
      </c>
      <c r="F164" s="73" t="str">
        <f>IF('15. Financiación Climática'!E23="", "falta", "completo")</f>
        <v>falta</v>
      </c>
      <c r="G164" s="73" t="str">
        <f>IF('15. Financiación Climática'!F23="", "falta", "completo")</f>
        <v>falta</v>
      </c>
      <c r="H164" s="74" t="str">
        <f>IF('15. Financiación Climática'!H23="", "falta", "completo")</f>
        <v>falta</v>
      </c>
    </row>
    <row r="165" spans="2:8" ht="30.75" customHeight="1">
      <c r="B165" s="814"/>
      <c r="C165" s="822"/>
      <c r="D165" s="495" t="s">
        <v>404</v>
      </c>
      <c r="E165" s="78" t="str">
        <f>IF('15. Financiación Climática'!D24="", "falta", "completo")</f>
        <v>falta</v>
      </c>
      <c r="F165" s="35" t="str">
        <f>IF('15. Financiación Climática'!E24="", "falta", "completo")</f>
        <v>falta</v>
      </c>
      <c r="G165" s="35" t="str">
        <f>IF('15. Financiación Climática'!F24="", "falta", "completo")</f>
        <v>falta</v>
      </c>
      <c r="H165" s="79" t="str">
        <f>IF('15. Financiación Climática'!H24="", "falta", "completo")</f>
        <v>falta</v>
      </c>
    </row>
    <row r="166" spans="2:8" ht="30.75" customHeight="1">
      <c r="B166" s="814"/>
      <c r="C166" s="822"/>
      <c r="D166" s="495" t="s">
        <v>156</v>
      </c>
      <c r="E166" s="78" t="str">
        <f>IF('15. Financiación Climática'!D25="", "falta", "completo")</f>
        <v>falta</v>
      </c>
      <c r="F166" s="35" t="str">
        <f>IF('15. Financiación Climática'!E25="", "falta", "completo")</f>
        <v>falta</v>
      </c>
      <c r="G166" s="35" t="str">
        <f>IF('15. Financiación Climática'!F25="", "falta", "completo")</f>
        <v>falta</v>
      </c>
      <c r="H166" s="79" t="str">
        <f>IF('15. Financiación Climática'!H25="", "falta", "completo")</f>
        <v>falta</v>
      </c>
    </row>
    <row r="167" spans="2:8" ht="30.75" customHeight="1">
      <c r="B167" s="814"/>
      <c r="C167" s="822"/>
      <c r="D167" s="495" t="s">
        <v>405</v>
      </c>
      <c r="E167" s="78" t="str">
        <f>IF('15. Financiación Climática'!D26="", "falta", "completo")</f>
        <v>falta</v>
      </c>
      <c r="F167" s="35" t="str">
        <f>IF('15. Financiación Climática'!E26="", "falta", "completo")</f>
        <v>falta</v>
      </c>
      <c r="G167" s="35" t="str">
        <f>IF('15. Financiación Climática'!F26="", "falta", "completo")</f>
        <v>falta</v>
      </c>
      <c r="H167" s="79" t="str">
        <f>IF('15. Financiación Climática'!H26="", "falta", "completo")</f>
        <v>falta</v>
      </c>
    </row>
    <row r="168" spans="2:8" ht="30.75" customHeight="1">
      <c r="B168" s="814"/>
      <c r="C168" s="822"/>
      <c r="D168" s="495" t="s">
        <v>406</v>
      </c>
      <c r="E168" s="78" t="str">
        <f>IF('15. Financiación Climática'!D27="", "falta", "completo")</f>
        <v>falta</v>
      </c>
      <c r="F168" s="35" t="str">
        <f>IF('15. Financiación Climática'!E27="", "falta", "completo")</f>
        <v>falta</v>
      </c>
      <c r="G168" s="35" t="str">
        <f>IF('15. Financiación Climática'!F27="", "falta", "completo")</f>
        <v>falta</v>
      </c>
      <c r="H168" s="79" t="str">
        <f>IF('15. Financiación Climática'!H27="", "falta", "completo")</f>
        <v>falta</v>
      </c>
    </row>
    <row r="169" spans="2:8" ht="30.75" customHeight="1">
      <c r="B169" s="814"/>
      <c r="C169" s="822"/>
      <c r="D169" s="495" t="s">
        <v>367</v>
      </c>
      <c r="E169" s="78" t="str">
        <f>IF('15. Financiación Climática'!D28="", "falta", "completo")</f>
        <v>falta</v>
      </c>
      <c r="F169" s="35" t="str">
        <f>IF('15. Financiación Climática'!E28="", "falta", "completo")</f>
        <v>falta</v>
      </c>
      <c r="G169" s="35" t="str">
        <f>IF('15. Financiación Climática'!F28="", "falta", "completo")</f>
        <v>falta</v>
      </c>
      <c r="H169" s="79" t="str">
        <f>IF('15. Financiación Climática'!H28="", "falta", "completo")</f>
        <v>falta</v>
      </c>
    </row>
    <row r="170" spans="2:8" ht="30.75" customHeight="1" thickBot="1">
      <c r="B170" s="823"/>
      <c r="C170" s="824"/>
      <c r="D170" s="496" t="s">
        <v>407</v>
      </c>
      <c r="E170" s="80" t="str">
        <f>IF('15. Financiación Climática'!D29="", "falta", "completo")</f>
        <v>falta</v>
      </c>
      <c r="F170" s="81" t="str">
        <f>IF('15. Financiación Climática'!E29="", "falta", "completo")</f>
        <v>falta</v>
      </c>
      <c r="G170" s="81" t="str">
        <f>IF('15. Financiación Climática'!F29="", "falta", "completo")</f>
        <v>falta</v>
      </c>
      <c r="H170" s="82" t="str">
        <f>IF('15. Financiación Climática'!H29="", "falta", "completo")</f>
        <v>falta</v>
      </c>
    </row>
    <row r="171" spans="2:8" ht="30.75" customHeight="1" thickTop="1">
      <c r="B171" s="812" t="s">
        <v>369</v>
      </c>
      <c r="C171" s="813"/>
      <c r="D171" s="494" t="s">
        <v>408</v>
      </c>
      <c r="E171" s="72" t="str">
        <f>IF('15. Financiación Climática'!D30="", "falta", "completo")</f>
        <v>falta</v>
      </c>
      <c r="F171" s="73" t="str">
        <f>IF('15. Financiación Climática'!E30="", "falta", "completo")</f>
        <v>falta</v>
      </c>
      <c r="G171" s="73" t="str">
        <f>IF('15. Financiación Climática'!F30="", "falta", "completo")</f>
        <v>falta</v>
      </c>
      <c r="H171" s="74" t="str">
        <f>IF('15. Financiación Climática'!H30="", "falta", "completo")</f>
        <v>falta</v>
      </c>
    </row>
    <row r="172" spans="2:8" ht="30.75" customHeight="1" thickBot="1">
      <c r="B172" s="814"/>
      <c r="C172" s="815"/>
      <c r="D172" s="497" t="s">
        <v>409</v>
      </c>
      <c r="E172" s="80" t="str">
        <f>IF('15. Financiación Climática'!D31="", "falta", "completo")</f>
        <v>falta</v>
      </c>
      <c r="F172" s="81" t="str">
        <f>IF('15. Financiación Climática'!E31="", "falta", "completo")</f>
        <v>falta</v>
      </c>
      <c r="G172" s="81" t="str">
        <f>IF('15. Financiación Climática'!F31="", "falta", "completo")</f>
        <v>falta</v>
      </c>
      <c r="H172" s="82" t="str">
        <f>IF('15. Financiación Climática'!H31="", "falta", "completo")</f>
        <v>falta</v>
      </c>
    </row>
    <row r="173" spans="2:8" ht="30.75" customHeight="1" thickTop="1">
      <c r="B173" s="812" t="s">
        <v>410</v>
      </c>
      <c r="C173" s="813"/>
      <c r="D173" s="494" t="s">
        <v>411</v>
      </c>
      <c r="E173" s="72" t="str">
        <f>IF('15. Financiación Climática'!D32="", "falta", "completo")</f>
        <v>falta</v>
      </c>
      <c r="F173" s="73" t="str">
        <f>IF('15. Financiación Climática'!E32="", "falta", "completo")</f>
        <v>falta</v>
      </c>
      <c r="G173" s="73" t="str">
        <f>IF('15. Financiación Climática'!F32="", "falta", "completo")</f>
        <v>falta</v>
      </c>
      <c r="H173" s="74" t="str">
        <f>IF('15. Financiación Climática'!H32="", "falta", "completo")</f>
        <v>falta</v>
      </c>
    </row>
    <row r="174" spans="2:8" ht="30.75" customHeight="1">
      <c r="B174" s="814"/>
      <c r="C174" s="815"/>
      <c r="D174" s="495" t="s">
        <v>412</v>
      </c>
      <c r="E174" s="78" t="str">
        <f>IF('15. Financiación Climática'!D33="", "falta", "completo")</f>
        <v>falta</v>
      </c>
      <c r="F174" s="35" t="str">
        <f>IF('15. Financiación Climática'!E33="", "falta", "completo")</f>
        <v>falta</v>
      </c>
      <c r="G174" s="35" t="str">
        <f>IF('15. Financiación Climática'!F33="", "falta", "completo")</f>
        <v>falta</v>
      </c>
      <c r="H174" s="79" t="str">
        <f>IF('15. Financiación Climática'!H33="", "falta", "completo")</f>
        <v>falta</v>
      </c>
    </row>
    <row r="175" spans="2:8" ht="30.75" customHeight="1">
      <c r="B175" s="814"/>
      <c r="C175" s="815"/>
      <c r="D175" s="495" t="s">
        <v>413</v>
      </c>
      <c r="E175" s="78" t="str">
        <f>IF('15. Financiación Climática'!D34="", "falta", "completo")</f>
        <v>falta</v>
      </c>
      <c r="F175" s="35" t="str">
        <f>IF('15. Financiación Climática'!E34="", "falta", "completo")</f>
        <v>falta</v>
      </c>
      <c r="G175" s="35" t="str">
        <f>IF('15. Financiación Climática'!F34="", "falta", "completo")</f>
        <v>falta</v>
      </c>
      <c r="H175" s="79" t="str">
        <f>IF('15. Financiación Climática'!H34="", "falta", "completo")</f>
        <v>falta</v>
      </c>
    </row>
    <row r="176" spans="2:8" ht="30.75" customHeight="1">
      <c r="B176" s="814"/>
      <c r="C176" s="815"/>
      <c r="D176" s="495" t="s">
        <v>414</v>
      </c>
      <c r="E176" s="78" t="str">
        <f>IF('15. Financiación Climática'!D35="", "falta", "completo")</f>
        <v>falta</v>
      </c>
      <c r="F176" s="35" t="str">
        <f>IF('15. Financiación Climática'!E35="", "falta", "completo")</f>
        <v>falta</v>
      </c>
      <c r="G176" s="35" t="str">
        <f>IF('15. Financiación Climática'!F35="", "falta", "completo")</f>
        <v>falta</v>
      </c>
      <c r="H176" s="79" t="str">
        <f>IF('15. Financiación Climática'!H35="", "falta", "completo")</f>
        <v>falta</v>
      </c>
    </row>
    <row r="177" spans="2:8" ht="30.75" customHeight="1" thickBot="1">
      <c r="B177" s="814"/>
      <c r="C177" s="815"/>
      <c r="D177" s="496" t="s">
        <v>415</v>
      </c>
      <c r="E177" s="80" t="str">
        <f>IF('15. Financiación Climática'!D36="", "falta", "completo")</f>
        <v>falta</v>
      </c>
      <c r="F177" s="81" t="str">
        <f>IF('15. Financiación Climática'!E36="", "falta", "completo")</f>
        <v>falta</v>
      </c>
      <c r="G177" s="81" t="str">
        <f>IF('15. Financiación Climática'!F36="", "falta", "completo")</f>
        <v>falta</v>
      </c>
      <c r="H177" s="82" t="str">
        <f>IF('15. Financiación Climática'!H36="", "falta", "completo")</f>
        <v>falta</v>
      </c>
    </row>
    <row r="178" spans="2:8" ht="16.2" thickTop="1"/>
  </sheetData>
  <sheetProtection algorithmName="SHA-512" hashValue="LsHuWT7N4zqOmg/IRasP/pouAiy96QsvA/AohjTCUvS03Hxz+lAZFuoMxkhJ3kFdneR9R9tuf2Jfd0oh0DVmOQ==" saltValue="qJv0o9bFLeNBXPJqF+nO2Q==" spinCount="100000" sheet="1" objects="1" scenarios="1"/>
  <mergeCells count="114">
    <mergeCell ref="F16:G16"/>
    <mergeCell ref="B19:D19"/>
    <mergeCell ref="E19:I19"/>
    <mergeCell ref="B10:C12"/>
    <mergeCell ref="D10:E10"/>
    <mergeCell ref="D11:E11"/>
    <mergeCell ref="D12:E12"/>
    <mergeCell ref="B13:C15"/>
    <mergeCell ref="D13:E13"/>
    <mergeCell ref="D14:E14"/>
    <mergeCell ref="D15:E15"/>
    <mergeCell ref="D16:E16"/>
    <mergeCell ref="B2:D2"/>
    <mergeCell ref="F2:G2"/>
    <mergeCell ref="D3:E3"/>
    <mergeCell ref="B4:C6"/>
    <mergeCell ref="D4:E4"/>
    <mergeCell ref="D5:E5"/>
    <mergeCell ref="D6:E6"/>
    <mergeCell ref="B7:C9"/>
    <mergeCell ref="D7:E7"/>
    <mergeCell ref="D8:E8"/>
    <mergeCell ref="D9:E9"/>
    <mergeCell ref="J19:N19"/>
    <mergeCell ref="O19:P19"/>
    <mergeCell ref="Q19:U19"/>
    <mergeCell ref="B20:C20"/>
    <mergeCell ref="K20:L20"/>
    <mergeCell ref="B21:C27"/>
    <mergeCell ref="B28:C34"/>
    <mergeCell ref="B35:C40"/>
    <mergeCell ref="B41:D41"/>
    <mergeCell ref="E41:I41"/>
    <mergeCell ref="J41:N41"/>
    <mergeCell ref="O41:P41"/>
    <mergeCell ref="Q41:U41"/>
    <mergeCell ref="B42:C42"/>
    <mergeCell ref="B43:C44"/>
    <mergeCell ref="B57:C58"/>
    <mergeCell ref="B66:D66"/>
    <mergeCell ref="E66:K66"/>
    <mergeCell ref="Q66:V66"/>
    <mergeCell ref="B67:C67"/>
    <mergeCell ref="Q67:R67"/>
    <mergeCell ref="S67:T67"/>
    <mergeCell ref="U67:V67"/>
    <mergeCell ref="B68:C69"/>
    <mergeCell ref="M68:N68"/>
    <mergeCell ref="O68:P68"/>
    <mergeCell ref="M69:N69"/>
    <mergeCell ref="O69:P69"/>
    <mergeCell ref="M70:N70"/>
    <mergeCell ref="O70:P70"/>
    <mergeCell ref="Q75:T75"/>
    <mergeCell ref="B76:C77"/>
    <mergeCell ref="M76:P76"/>
    <mergeCell ref="M77:P77"/>
    <mergeCell ref="M78:P78"/>
    <mergeCell ref="B82:C83"/>
    <mergeCell ref="M82:Y82"/>
    <mergeCell ref="B87:C87"/>
    <mergeCell ref="B90:C91"/>
    <mergeCell ref="E97:H97"/>
    <mergeCell ref="N97:Q97"/>
    <mergeCell ref="B98:C98"/>
    <mergeCell ref="J98:K98"/>
    <mergeCell ref="L98:M98"/>
    <mergeCell ref="M89:V89"/>
    <mergeCell ref="B99:C99"/>
    <mergeCell ref="J99:K103"/>
    <mergeCell ref="L99:M99"/>
    <mergeCell ref="B100:C107"/>
    <mergeCell ref="L100:M100"/>
    <mergeCell ref="L101:M101"/>
    <mergeCell ref="L102:M102"/>
    <mergeCell ref="L103:M103"/>
    <mergeCell ref="J104:K105"/>
    <mergeCell ref="L104:M104"/>
    <mergeCell ref="L105:M105"/>
    <mergeCell ref="J106:K112"/>
    <mergeCell ref="L106:M106"/>
    <mergeCell ref="L107:M107"/>
    <mergeCell ref="B108:C110"/>
    <mergeCell ref="L108:M108"/>
    <mergeCell ref="L109:M109"/>
    <mergeCell ref="L110:M110"/>
    <mergeCell ref="B111:C113"/>
    <mergeCell ref="L111:M111"/>
    <mergeCell ref="L112:M112"/>
    <mergeCell ref="J113:K113"/>
    <mergeCell ref="L113:M113"/>
    <mergeCell ref="E116:H116"/>
    <mergeCell ref="M116:P116"/>
    <mergeCell ref="B117:C117"/>
    <mergeCell ref="J117:K117"/>
    <mergeCell ref="B118:C122"/>
    <mergeCell ref="J118:K125"/>
    <mergeCell ref="B123:C125"/>
    <mergeCell ref="B126:C130"/>
    <mergeCell ref="J126:K126"/>
    <mergeCell ref="J127:K129"/>
    <mergeCell ref="J130:K131"/>
    <mergeCell ref="B131:C134"/>
    <mergeCell ref="J132:K133"/>
    <mergeCell ref="B173:C177"/>
    <mergeCell ref="B135:C136"/>
    <mergeCell ref="B137:C138"/>
    <mergeCell ref="B139:C140"/>
    <mergeCell ref="E143:H143"/>
    <mergeCell ref="B144:C144"/>
    <mergeCell ref="B145:C150"/>
    <mergeCell ref="B151:C163"/>
    <mergeCell ref="B164:C170"/>
    <mergeCell ref="B171:C172"/>
  </mergeCells>
  <conditionalFormatting sqref="J3:R5 F4:G16 J9:N11 E21:U40 E43:U62 Q68:V70 E68:K94 Q77:T78 M84:Y86 M91:V94 E99:H113 N99:Q113 M118:P133 E118:H140 E145:H177">
    <cfRule type="containsText" dxfId="1" priority="4" operator="containsText" text="completo">
      <formula>NOT(ISERROR(SEARCH("completo",E3)))</formula>
    </cfRule>
    <cfRule type="containsText" dxfId="0" priority="5" operator="containsText" text="falta">
      <formula>NOT(ISERROR(SEARCH("falta",E3)))</formula>
    </cfRule>
  </conditionalFormatting>
  <conditionalFormatting sqref="M90:V90">
    <cfRule type="containsText" dxfId="4" priority="1" operator="containsText" text="complete">
      <formula>NOT(ISERROR(SEARCH("complete",M90)))</formula>
    </cfRule>
    <cfRule type="containsText" dxfId="3" priority="2" operator="containsText" text="missing">
      <formula>NOT(ISERROR(SEARCH("missing",M90)))</formula>
    </cfRule>
    <cfRule type="containsText" dxfId="2" priority="3" operator="containsText" text="&quot;missing&quot;">
      <formula>NOT(ISERROR(SEARCH("""missing""",M90)))</formula>
    </cfRule>
  </conditionalFormatting>
  <dataValidations xWindow="534" yWindow="436" count="15">
    <dataValidation allowBlank="1" showInputMessage="1" showErrorMessage="1" promptTitle="Data disclosed" prompt="Enter data disclosed, summarising as necessary" sqref="J6" xr:uid="{00000000-0002-0000-0100-000000000000}">
      <formula1>0</formula1>
      <formula2>0</formula2>
    </dataValidation>
    <dataValidation allowBlank="1" showInputMessage="1" showErrorMessage="1" promptTitle="Mutual respect" prompt="Does the govenance approach recognise and demonstrate that the effectiveness of decision-making is enhance when different stakeholders come to recognise and respect each others' areas of competence (knowledge, skills, and specific perspectives)?" sqref="D11" xr:uid="{ED818D71-EDBA-4BC1-8589-87FA18ACD705}"/>
    <dataValidation allowBlank="1" showInputMessage="1" showErrorMessage="1" promptTitle="Good performance rewarded" prompt="Is good performance rewarded, and poor performance discouraged?  Are key individuals paid in a manner that fairly reflects their competence, commitment and integrity?" sqref="D15" xr:uid="{B403D942-3AC6-4B0F-B37E-0042324B63B7}"/>
    <dataValidation allowBlank="1" showInputMessage="1" showErrorMessage="1" promptTitle="Rule of law fairly applied" prompt="Can a contract be enforced?   Can the courts be trusted to interpret the law impartially?_x000a_" sqref="D14" xr:uid="{FEAB491A-F472-4298-B45F-39CD4C571A92}"/>
    <dataValidation allowBlank="1" showInputMessage="1" showErrorMessage="1" promptTitle="Institutional clarity" prompt="Is there clarity over lines of responsibility and accountability, with no ambiguity over who is in charge, or which regulations or procedures should be applied?" sqref="D13" xr:uid="{EFA1E4A0-ED60-449B-92AC-1C10D7BABCF3}"/>
    <dataValidation allowBlank="1" showInputMessage="1" showErrorMessage="1" promptTitle="Confidence in procurement system" prompt="Are the contracts fair?  Are they fairly applied?  Is there confidence in the fairness of the whole procurement process?" sqref="D12" xr:uid="{C83575A7-B1A0-4B37-8649-03FC851A5AB7}"/>
    <dataValidation allowBlank="1" showInputMessage="1" showErrorMessage="1" promptTitle="Shared values and vision" prompt="Is there clarity over the goal(s) of the organisation, and is that vision understood and shared by other stakeholders?   [Identify those stakeholders.]" sqref="D10" xr:uid="{1F365DAE-BD83-400F-9D2F-C89083445B8B}"/>
    <dataValidation allowBlank="1" showInputMessage="1" showErrorMessage="1" promptTitle="Performance monitoring" prompt="Is there a functioning (and fully documented) performance monitoring system in place to compare what is happening with what was intended, so that timely corrective action can readily be taken?" sqref="D9" xr:uid="{2C590E79-64C8-4E52-9746-2F56FBE54F5B}"/>
    <dataValidation allowBlank="1" showInputMessage="1" showErrorMessage="1" promptTitle="Transparency" prompt="Is data consistently disclosed to the public in accordance with an agreed standard, reliably stored so that historical records are built up over time, and readily accessed by the general public?" sqref="D8" xr:uid="{6AF83910-41BE-42CE-9F5C-BA50121E5515}"/>
    <dataValidation allowBlank="1" showInputMessage="1" showErrorMessage="1" promptTitle="Quality Management" prompt="Is there a functioning (and fully documented) quality management system in place?" sqref="D7" xr:uid="{6CFF4B4C-BFB0-4958-A0EC-0E64B467811F}"/>
    <dataValidation allowBlank="1" showInputMessage="1" showErrorMessage="1" promptTitle="Skills and experience" prompt="Have available staff been trained in the practical application of the defined operating procedures, so that they possess the necessary skills and experience to fulfil their functions?" sqref="D6" xr:uid="{A56063E2-6BCF-4747-9D51-5AB62192E55D}"/>
    <dataValidation allowBlank="1" showInputMessage="1" showErrorMessage="1" promptTitle="Clear operating procedures" prompt="Are clearly defined (and documented) policies and procedures in place to define the manner in which available resources (finance, staff and equipment) should be deployed in order to achieve the intended results?" sqref="D5" xr:uid="{301FA62B-6E4A-46F7-80FB-87615EA5CC49}"/>
    <dataValidation allowBlank="1" showInputMessage="1" showErrorMessage="1" promptTitle="Finance, staff and equipment" prompt="Does the entity have access to sufficient quantity of resources (Finance, staff and equipment) to fulfill its role at the required scale and scope?" sqref="D4" xr:uid="{44E68C6C-1A8C-4581-94A4-B7FFCE680BC8}"/>
    <dataValidation allowBlank="1" showInputMessage="1" showErrorMessage="1" promptTitle="Data disclosed" prompt="Enter data disclosed, summarising as necessary" sqref="G67" xr:uid="{62D29089-D92C-42D5-9502-4D800B3933AA}"/>
    <dataValidation allowBlank="1" showInputMessage="1" showErrorMessage="1" promptTitle="Data disclosed" prompt="Los datos se actualizan automáticamente en función de las entradas en las hojas individuales" sqref="F4:G16 J3:R5 J9:N11 E21:U40 E43:U62 E68:K94 Q68:V70 Q77:T78 M84:Y86 M91:V94 E99:H113 N99:Q113 E118:H140 M118:P133 E145:H177" xr:uid="{0620171C-663E-432E-9C3D-1AB371400627}"/>
  </dataValidations>
  <pageMargins left="0.7" right="0.7" top="0.75" bottom="0.75" header="0.511811023622047" footer="0.511811023622047"/>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43"/>
  <sheetViews>
    <sheetView showGridLines="0" zoomScale="80" zoomScaleNormal="80" workbookViewId="0">
      <selection sqref="A1:I1"/>
    </sheetView>
  </sheetViews>
  <sheetFormatPr baseColWidth="10" defaultColWidth="11" defaultRowHeight="15"/>
  <cols>
    <col min="1" max="1" width="51.59765625" style="85" customWidth="1"/>
    <col min="2" max="4" width="5.796875" style="85" customWidth="1"/>
    <col min="5" max="5" width="19.5" style="86" customWidth="1"/>
    <col min="6" max="6" width="16.796875" style="85" customWidth="1"/>
    <col min="7" max="7" width="26" style="85" customWidth="1"/>
    <col min="8" max="8" width="9.5" style="85" customWidth="1"/>
    <col min="9" max="9" width="19.69921875" style="85" customWidth="1"/>
    <col min="10" max="10" width="10.296875" style="85" customWidth="1"/>
    <col min="11" max="11" width="3.5" style="85" customWidth="1"/>
    <col min="12" max="251" width="11" style="85"/>
    <col min="252" max="252" width="32" style="85" customWidth="1"/>
    <col min="253" max="255" width="6.296875" style="85" customWidth="1"/>
    <col min="256" max="256" width="48.5" style="85" customWidth="1"/>
    <col min="257" max="257" width="16.796875" style="85" customWidth="1"/>
    <col min="258" max="258" width="44" style="85" customWidth="1"/>
    <col min="259" max="259" width="9.5" style="85" customWidth="1"/>
    <col min="260" max="260" width="17.5" style="85" customWidth="1"/>
    <col min="261" max="261" width="26" style="85" customWidth="1"/>
    <col min="262" max="507" width="11" style="85"/>
    <col min="508" max="508" width="32" style="85" customWidth="1"/>
    <col min="509" max="511" width="6.296875" style="85" customWidth="1"/>
    <col min="512" max="512" width="48.5" style="85" customWidth="1"/>
    <col min="513" max="513" width="16.796875" style="85" customWidth="1"/>
    <col min="514" max="514" width="44" style="85" customWidth="1"/>
    <col min="515" max="515" width="9.5" style="85" customWidth="1"/>
    <col min="516" max="516" width="17.5" style="85" customWidth="1"/>
    <col min="517" max="517" width="26" style="85" customWidth="1"/>
    <col min="518" max="763" width="11" style="85"/>
    <col min="764" max="764" width="32" style="85" customWidth="1"/>
    <col min="765" max="767" width="6.296875" style="85" customWidth="1"/>
    <col min="768" max="768" width="48.5" style="85" customWidth="1"/>
    <col min="769" max="769" width="16.796875" style="85" customWidth="1"/>
    <col min="770" max="770" width="44" style="85" customWidth="1"/>
    <col min="771" max="771" width="9.5" style="85" customWidth="1"/>
    <col min="772" max="772" width="17.5" style="85" customWidth="1"/>
    <col min="773" max="773" width="26" style="85" customWidth="1"/>
    <col min="774" max="1019" width="11" style="85"/>
    <col min="1020" max="1020" width="32" style="85" customWidth="1"/>
    <col min="1021" max="1023" width="6.296875" style="85" customWidth="1"/>
    <col min="1024" max="1024" width="48.5" style="85" customWidth="1"/>
    <col min="1025" max="1025" width="16.796875" style="85" customWidth="1"/>
    <col min="1026" max="1026" width="44" style="85" customWidth="1"/>
    <col min="1027" max="1027" width="9.5" style="85" customWidth="1"/>
    <col min="1028" max="1028" width="17.5" style="85" customWidth="1"/>
    <col min="1029" max="1029" width="26" style="85" customWidth="1"/>
    <col min="1030" max="1275" width="11" style="85"/>
    <col min="1276" max="1276" width="32" style="85" customWidth="1"/>
    <col min="1277" max="1279" width="6.296875" style="85" customWidth="1"/>
    <col min="1280" max="1280" width="48.5" style="85" customWidth="1"/>
    <col min="1281" max="1281" width="16.796875" style="85" customWidth="1"/>
    <col min="1282" max="1282" width="44" style="85" customWidth="1"/>
    <col min="1283" max="1283" width="9.5" style="85" customWidth="1"/>
    <col min="1284" max="1284" width="17.5" style="85" customWidth="1"/>
    <col min="1285" max="1285" width="26" style="85" customWidth="1"/>
    <col min="1286" max="1531" width="11" style="85"/>
    <col min="1532" max="1532" width="32" style="85" customWidth="1"/>
    <col min="1533" max="1535" width="6.296875" style="85" customWidth="1"/>
    <col min="1536" max="1536" width="48.5" style="85" customWidth="1"/>
    <col min="1537" max="1537" width="16.796875" style="85" customWidth="1"/>
    <col min="1538" max="1538" width="44" style="85" customWidth="1"/>
    <col min="1539" max="1539" width="9.5" style="85" customWidth="1"/>
    <col min="1540" max="1540" width="17.5" style="85" customWidth="1"/>
    <col min="1541" max="1541" width="26" style="85" customWidth="1"/>
    <col min="1542" max="1787" width="11" style="85"/>
    <col min="1788" max="1788" width="32" style="85" customWidth="1"/>
    <col min="1789" max="1791" width="6.296875" style="85" customWidth="1"/>
    <col min="1792" max="1792" width="48.5" style="85" customWidth="1"/>
    <col min="1793" max="1793" width="16.796875" style="85" customWidth="1"/>
    <col min="1794" max="1794" width="44" style="85" customWidth="1"/>
    <col min="1795" max="1795" width="9.5" style="85" customWidth="1"/>
    <col min="1796" max="1796" width="17.5" style="85" customWidth="1"/>
    <col min="1797" max="1797" width="26" style="85" customWidth="1"/>
    <col min="1798" max="2043" width="11" style="85"/>
    <col min="2044" max="2044" width="32" style="85" customWidth="1"/>
    <col min="2045" max="2047" width="6.296875" style="85" customWidth="1"/>
    <col min="2048" max="2048" width="48.5" style="85" customWidth="1"/>
    <col min="2049" max="2049" width="16.796875" style="85" customWidth="1"/>
    <col min="2050" max="2050" width="44" style="85" customWidth="1"/>
    <col min="2051" max="2051" width="9.5" style="85" customWidth="1"/>
    <col min="2052" max="2052" width="17.5" style="85" customWidth="1"/>
    <col min="2053" max="2053" width="26" style="85" customWidth="1"/>
    <col min="2054" max="2299" width="11" style="85"/>
    <col min="2300" max="2300" width="32" style="85" customWidth="1"/>
    <col min="2301" max="2303" width="6.296875" style="85" customWidth="1"/>
    <col min="2304" max="2304" width="48.5" style="85" customWidth="1"/>
    <col min="2305" max="2305" width="16.796875" style="85" customWidth="1"/>
    <col min="2306" max="2306" width="44" style="85" customWidth="1"/>
    <col min="2307" max="2307" width="9.5" style="85" customWidth="1"/>
    <col min="2308" max="2308" width="17.5" style="85" customWidth="1"/>
    <col min="2309" max="2309" width="26" style="85" customWidth="1"/>
    <col min="2310" max="2555" width="11" style="85"/>
    <col min="2556" max="2556" width="32" style="85" customWidth="1"/>
    <col min="2557" max="2559" width="6.296875" style="85" customWidth="1"/>
    <col min="2560" max="2560" width="48.5" style="85" customWidth="1"/>
    <col min="2561" max="2561" width="16.796875" style="85" customWidth="1"/>
    <col min="2562" max="2562" width="44" style="85" customWidth="1"/>
    <col min="2563" max="2563" width="9.5" style="85" customWidth="1"/>
    <col min="2564" max="2564" width="17.5" style="85" customWidth="1"/>
    <col min="2565" max="2565" width="26" style="85" customWidth="1"/>
    <col min="2566" max="2811" width="11" style="85"/>
    <col min="2812" max="2812" width="32" style="85" customWidth="1"/>
    <col min="2813" max="2815" width="6.296875" style="85" customWidth="1"/>
    <col min="2816" max="2816" width="48.5" style="85" customWidth="1"/>
    <col min="2817" max="2817" width="16.796875" style="85" customWidth="1"/>
    <col min="2818" max="2818" width="44" style="85" customWidth="1"/>
    <col min="2819" max="2819" width="9.5" style="85" customWidth="1"/>
    <col min="2820" max="2820" width="17.5" style="85" customWidth="1"/>
    <col min="2821" max="2821" width="26" style="85" customWidth="1"/>
    <col min="2822" max="3067" width="11" style="85"/>
    <col min="3068" max="3068" width="32" style="85" customWidth="1"/>
    <col min="3069" max="3071" width="6.296875" style="85" customWidth="1"/>
    <col min="3072" max="3072" width="48.5" style="85" customWidth="1"/>
    <col min="3073" max="3073" width="16.796875" style="85" customWidth="1"/>
    <col min="3074" max="3074" width="44" style="85" customWidth="1"/>
    <col min="3075" max="3075" width="9.5" style="85" customWidth="1"/>
    <col min="3076" max="3076" width="17.5" style="85" customWidth="1"/>
    <col min="3077" max="3077" width="26" style="85" customWidth="1"/>
    <col min="3078" max="3323" width="11" style="85"/>
    <col min="3324" max="3324" width="32" style="85" customWidth="1"/>
    <col min="3325" max="3327" width="6.296875" style="85" customWidth="1"/>
    <col min="3328" max="3328" width="48.5" style="85" customWidth="1"/>
    <col min="3329" max="3329" width="16.796875" style="85" customWidth="1"/>
    <col min="3330" max="3330" width="44" style="85" customWidth="1"/>
    <col min="3331" max="3331" width="9.5" style="85" customWidth="1"/>
    <col min="3332" max="3332" width="17.5" style="85" customWidth="1"/>
    <col min="3333" max="3333" width="26" style="85" customWidth="1"/>
    <col min="3334" max="3579" width="11" style="85"/>
    <col min="3580" max="3580" width="32" style="85" customWidth="1"/>
    <col min="3581" max="3583" width="6.296875" style="85" customWidth="1"/>
    <col min="3584" max="3584" width="48.5" style="85" customWidth="1"/>
    <col min="3585" max="3585" width="16.796875" style="85" customWidth="1"/>
    <col min="3586" max="3586" width="44" style="85" customWidth="1"/>
    <col min="3587" max="3587" width="9.5" style="85" customWidth="1"/>
    <col min="3588" max="3588" width="17.5" style="85" customWidth="1"/>
    <col min="3589" max="3589" width="26" style="85" customWidth="1"/>
    <col min="3590" max="3835" width="11" style="85"/>
    <col min="3836" max="3836" width="32" style="85" customWidth="1"/>
    <col min="3837" max="3839" width="6.296875" style="85" customWidth="1"/>
    <col min="3840" max="3840" width="48.5" style="85" customWidth="1"/>
    <col min="3841" max="3841" width="16.796875" style="85" customWidth="1"/>
    <col min="3842" max="3842" width="44" style="85" customWidth="1"/>
    <col min="3843" max="3843" width="9.5" style="85" customWidth="1"/>
    <col min="3844" max="3844" width="17.5" style="85" customWidth="1"/>
    <col min="3845" max="3845" width="26" style="85" customWidth="1"/>
    <col min="3846" max="4091" width="11" style="85"/>
    <col min="4092" max="4092" width="32" style="85" customWidth="1"/>
    <col min="4093" max="4095" width="6.296875" style="85" customWidth="1"/>
    <col min="4096" max="4096" width="48.5" style="85" customWidth="1"/>
    <col min="4097" max="4097" width="16.796875" style="85" customWidth="1"/>
    <col min="4098" max="4098" width="44" style="85" customWidth="1"/>
    <col min="4099" max="4099" width="9.5" style="85" customWidth="1"/>
    <col min="4100" max="4100" width="17.5" style="85" customWidth="1"/>
    <col min="4101" max="4101" width="26" style="85" customWidth="1"/>
    <col min="4102" max="4347" width="11" style="85"/>
    <col min="4348" max="4348" width="32" style="85" customWidth="1"/>
    <col min="4349" max="4351" width="6.296875" style="85" customWidth="1"/>
    <col min="4352" max="4352" width="48.5" style="85" customWidth="1"/>
    <col min="4353" max="4353" width="16.796875" style="85" customWidth="1"/>
    <col min="4354" max="4354" width="44" style="85" customWidth="1"/>
    <col min="4355" max="4355" width="9.5" style="85" customWidth="1"/>
    <col min="4356" max="4356" width="17.5" style="85" customWidth="1"/>
    <col min="4357" max="4357" width="26" style="85" customWidth="1"/>
    <col min="4358" max="4603" width="11" style="85"/>
    <col min="4604" max="4604" width="32" style="85" customWidth="1"/>
    <col min="4605" max="4607" width="6.296875" style="85" customWidth="1"/>
    <col min="4608" max="4608" width="48.5" style="85" customWidth="1"/>
    <col min="4609" max="4609" width="16.796875" style="85" customWidth="1"/>
    <col min="4610" max="4610" width="44" style="85" customWidth="1"/>
    <col min="4611" max="4611" width="9.5" style="85" customWidth="1"/>
    <col min="4612" max="4612" width="17.5" style="85" customWidth="1"/>
    <col min="4613" max="4613" width="26" style="85" customWidth="1"/>
    <col min="4614" max="4859" width="11" style="85"/>
    <col min="4860" max="4860" width="32" style="85" customWidth="1"/>
    <col min="4861" max="4863" width="6.296875" style="85" customWidth="1"/>
    <col min="4864" max="4864" width="48.5" style="85" customWidth="1"/>
    <col min="4865" max="4865" width="16.796875" style="85" customWidth="1"/>
    <col min="4866" max="4866" width="44" style="85" customWidth="1"/>
    <col min="4867" max="4867" width="9.5" style="85" customWidth="1"/>
    <col min="4868" max="4868" width="17.5" style="85" customWidth="1"/>
    <col min="4869" max="4869" width="26" style="85" customWidth="1"/>
    <col min="4870" max="5115" width="11" style="85"/>
    <col min="5116" max="5116" width="32" style="85" customWidth="1"/>
    <col min="5117" max="5119" width="6.296875" style="85" customWidth="1"/>
    <col min="5120" max="5120" width="48.5" style="85" customWidth="1"/>
    <col min="5121" max="5121" width="16.796875" style="85" customWidth="1"/>
    <col min="5122" max="5122" width="44" style="85" customWidth="1"/>
    <col min="5123" max="5123" width="9.5" style="85" customWidth="1"/>
    <col min="5124" max="5124" width="17.5" style="85" customWidth="1"/>
    <col min="5125" max="5125" width="26" style="85" customWidth="1"/>
    <col min="5126" max="5371" width="11" style="85"/>
    <col min="5372" max="5372" width="32" style="85" customWidth="1"/>
    <col min="5373" max="5375" width="6.296875" style="85" customWidth="1"/>
    <col min="5376" max="5376" width="48.5" style="85" customWidth="1"/>
    <col min="5377" max="5377" width="16.796875" style="85" customWidth="1"/>
    <col min="5378" max="5378" width="44" style="85" customWidth="1"/>
    <col min="5379" max="5379" width="9.5" style="85" customWidth="1"/>
    <col min="5380" max="5380" width="17.5" style="85" customWidth="1"/>
    <col min="5381" max="5381" width="26" style="85" customWidth="1"/>
    <col min="5382" max="5627" width="11" style="85"/>
    <col min="5628" max="5628" width="32" style="85" customWidth="1"/>
    <col min="5629" max="5631" width="6.296875" style="85" customWidth="1"/>
    <col min="5632" max="5632" width="48.5" style="85" customWidth="1"/>
    <col min="5633" max="5633" width="16.796875" style="85" customWidth="1"/>
    <col min="5634" max="5634" width="44" style="85" customWidth="1"/>
    <col min="5635" max="5635" width="9.5" style="85" customWidth="1"/>
    <col min="5636" max="5636" width="17.5" style="85" customWidth="1"/>
    <col min="5637" max="5637" width="26" style="85" customWidth="1"/>
    <col min="5638" max="5883" width="11" style="85"/>
    <col min="5884" max="5884" width="32" style="85" customWidth="1"/>
    <col min="5885" max="5887" width="6.296875" style="85" customWidth="1"/>
    <col min="5888" max="5888" width="48.5" style="85" customWidth="1"/>
    <col min="5889" max="5889" width="16.796875" style="85" customWidth="1"/>
    <col min="5890" max="5890" width="44" style="85" customWidth="1"/>
    <col min="5891" max="5891" width="9.5" style="85" customWidth="1"/>
    <col min="5892" max="5892" width="17.5" style="85" customWidth="1"/>
    <col min="5893" max="5893" width="26" style="85" customWidth="1"/>
    <col min="5894" max="6139" width="11" style="85"/>
    <col min="6140" max="6140" width="32" style="85" customWidth="1"/>
    <col min="6141" max="6143" width="6.296875" style="85" customWidth="1"/>
    <col min="6144" max="6144" width="48.5" style="85" customWidth="1"/>
    <col min="6145" max="6145" width="16.796875" style="85" customWidth="1"/>
    <col min="6146" max="6146" width="44" style="85" customWidth="1"/>
    <col min="6147" max="6147" width="9.5" style="85" customWidth="1"/>
    <col min="6148" max="6148" width="17.5" style="85" customWidth="1"/>
    <col min="6149" max="6149" width="26" style="85" customWidth="1"/>
    <col min="6150" max="6395" width="11" style="85"/>
    <col min="6396" max="6396" width="32" style="85" customWidth="1"/>
    <col min="6397" max="6399" width="6.296875" style="85" customWidth="1"/>
    <col min="6400" max="6400" width="48.5" style="85" customWidth="1"/>
    <col min="6401" max="6401" width="16.796875" style="85" customWidth="1"/>
    <col min="6402" max="6402" width="44" style="85" customWidth="1"/>
    <col min="6403" max="6403" width="9.5" style="85" customWidth="1"/>
    <col min="6404" max="6404" width="17.5" style="85" customWidth="1"/>
    <col min="6405" max="6405" width="26" style="85" customWidth="1"/>
    <col min="6406" max="6651" width="11" style="85"/>
    <col min="6652" max="6652" width="32" style="85" customWidth="1"/>
    <col min="6653" max="6655" width="6.296875" style="85" customWidth="1"/>
    <col min="6656" max="6656" width="48.5" style="85" customWidth="1"/>
    <col min="6657" max="6657" width="16.796875" style="85" customWidth="1"/>
    <col min="6658" max="6658" width="44" style="85" customWidth="1"/>
    <col min="6659" max="6659" width="9.5" style="85" customWidth="1"/>
    <col min="6660" max="6660" width="17.5" style="85" customWidth="1"/>
    <col min="6661" max="6661" width="26" style="85" customWidth="1"/>
    <col min="6662" max="6907" width="11" style="85"/>
    <col min="6908" max="6908" width="32" style="85" customWidth="1"/>
    <col min="6909" max="6911" width="6.296875" style="85" customWidth="1"/>
    <col min="6912" max="6912" width="48.5" style="85" customWidth="1"/>
    <col min="6913" max="6913" width="16.796875" style="85" customWidth="1"/>
    <col min="6914" max="6914" width="44" style="85" customWidth="1"/>
    <col min="6915" max="6915" width="9.5" style="85" customWidth="1"/>
    <col min="6916" max="6916" width="17.5" style="85" customWidth="1"/>
    <col min="6917" max="6917" width="26" style="85" customWidth="1"/>
    <col min="6918" max="7163" width="11" style="85"/>
    <col min="7164" max="7164" width="32" style="85" customWidth="1"/>
    <col min="7165" max="7167" width="6.296875" style="85" customWidth="1"/>
    <col min="7168" max="7168" width="48.5" style="85" customWidth="1"/>
    <col min="7169" max="7169" width="16.796875" style="85" customWidth="1"/>
    <col min="7170" max="7170" width="44" style="85" customWidth="1"/>
    <col min="7171" max="7171" width="9.5" style="85" customWidth="1"/>
    <col min="7172" max="7172" width="17.5" style="85" customWidth="1"/>
    <col min="7173" max="7173" width="26" style="85" customWidth="1"/>
    <col min="7174" max="7419" width="11" style="85"/>
    <col min="7420" max="7420" width="32" style="85" customWidth="1"/>
    <col min="7421" max="7423" width="6.296875" style="85" customWidth="1"/>
    <col min="7424" max="7424" width="48.5" style="85" customWidth="1"/>
    <col min="7425" max="7425" width="16.796875" style="85" customWidth="1"/>
    <col min="7426" max="7426" width="44" style="85" customWidth="1"/>
    <col min="7427" max="7427" width="9.5" style="85" customWidth="1"/>
    <col min="7428" max="7428" width="17.5" style="85" customWidth="1"/>
    <col min="7429" max="7429" width="26" style="85" customWidth="1"/>
    <col min="7430" max="7675" width="11" style="85"/>
    <col min="7676" max="7676" width="32" style="85" customWidth="1"/>
    <col min="7677" max="7679" width="6.296875" style="85" customWidth="1"/>
    <col min="7680" max="7680" width="48.5" style="85" customWidth="1"/>
    <col min="7681" max="7681" width="16.796875" style="85" customWidth="1"/>
    <col min="7682" max="7682" width="44" style="85" customWidth="1"/>
    <col min="7683" max="7683" width="9.5" style="85" customWidth="1"/>
    <col min="7684" max="7684" width="17.5" style="85" customWidth="1"/>
    <col min="7685" max="7685" width="26" style="85" customWidth="1"/>
    <col min="7686" max="7931" width="11" style="85"/>
    <col min="7932" max="7932" width="32" style="85" customWidth="1"/>
    <col min="7933" max="7935" width="6.296875" style="85" customWidth="1"/>
    <col min="7936" max="7936" width="48.5" style="85" customWidth="1"/>
    <col min="7937" max="7937" width="16.796875" style="85" customWidth="1"/>
    <col min="7938" max="7938" width="44" style="85" customWidth="1"/>
    <col min="7939" max="7939" width="9.5" style="85" customWidth="1"/>
    <col min="7940" max="7940" width="17.5" style="85" customWidth="1"/>
    <col min="7941" max="7941" width="26" style="85" customWidth="1"/>
    <col min="7942" max="8187" width="11" style="85"/>
    <col min="8188" max="8188" width="32" style="85" customWidth="1"/>
    <col min="8189" max="8191" width="6.296875" style="85" customWidth="1"/>
    <col min="8192" max="8192" width="48.5" style="85" customWidth="1"/>
    <col min="8193" max="8193" width="16.796875" style="85" customWidth="1"/>
    <col min="8194" max="8194" width="44" style="85" customWidth="1"/>
    <col min="8195" max="8195" width="9.5" style="85" customWidth="1"/>
    <col min="8196" max="8196" width="17.5" style="85" customWidth="1"/>
    <col min="8197" max="8197" width="26" style="85" customWidth="1"/>
    <col min="8198" max="8443" width="11" style="85"/>
    <col min="8444" max="8444" width="32" style="85" customWidth="1"/>
    <col min="8445" max="8447" width="6.296875" style="85" customWidth="1"/>
    <col min="8448" max="8448" width="48.5" style="85" customWidth="1"/>
    <col min="8449" max="8449" width="16.796875" style="85" customWidth="1"/>
    <col min="8450" max="8450" width="44" style="85" customWidth="1"/>
    <col min="8451" max="8451" width="9.5" style="85" customWidth="1"/>
    <col min="8452" max="8452" width="17.5" style="85" customWidth="1"/>
    <col min="8453" max="8453" width="26" style="85" customWidth="1"/>
    <col min="8454" max="8699" width="11" style="85"/>
    <col min="8700" max="8700" width="32" style="85" customWidth="1"/>
    <col min="8701" max="8703" width="6.296875" style="85" customWidth="1"/>
    <col min="8704" max="8704" width="48.5" style="85" customWidth="1"/>
    <col min="8705" max="8705" width="16.796875" style="85" customWidth="1"/>
    <col min="8706" max="8706" width="44" style="85" customWidth="1"/>
    <col min="8707" max="8707" width="9.5" style="85" customWidth="1"/>
    <col min="8708" max="8708" width="17.5" style="85" customWidth="1"/>
    <col min="8709" max="8709" width="26" style="85" customWidth="1"/>
    <col min="8710" max="8955" width="11" style="85"/>
    <col min="8956" max="8956" width="32" style="85" customWidth="1"/>
    <col min="8957" max="8959" width="6.296875" style="85" customWidth="1"/>
    <col min="8960" max="8960" width="48.5" style="85" customWidth="1"/>
    <col min="8961" max="8961" width="16.796875" style="85" customWidth="1"/>
    <col min="8962" max="8962" width="44" style="85" customWidth="1"/>
    <col min="8963" max="8963" width="9.5" style="85" customWidth="1"/>
    <col min="8964" max="8964" width="17.5" style="85" customWidth="1"/>
    <col min="8965" max="8965" width="26" style="85" customWidth="1"/>
    <col min="8966" max="9211" width="11" style="85"/>
    <col min="9212" max="9212" width="32" style="85" customWidth="1"/>
    <col min="9213" max="9215" width="6.296875" style="85" customWidth="1"/>
    <col min="9216" max="9216" width="48.5" style="85" customWidth="1"/>
    <col min="9217" max="9217" width="16.796875" style="85" customWidth="1"/>
    <col min="9218" max="9218" width="44" style="85" customWidth="1"/>
    <col min="9219" max="9219" width="9.5" style="85" customWidth="1"/>
    <col min="9220" max="9220" width="17.5" style="85" customWidth="1"/>
    <col min="9221" max="9221" width="26" style="85" customWidth="1"/>
    <col min="9222" max="9467" width="11" style="85"/>
    <col min="9468" max="9468" width="32" style="85" customWidth="1"/>
    <col min="9469" max="9471" width="6.296875" style="85" customWidth="1"/>
    <col min="9472" max="9472" width="48.5" style="85" customWidth="1"/>
    <col min="9473" max="9473" width="16.796875" style="85" customWidth="1"/>
    <col min="9474" max="9474" width="44" style="85" customWidth="1"/>
    <col min="9475" max="9475" width="9.5" style="85" customWidth="1"/>
    <col min="9476" max="9476" width="17.5" style="85" customWidth="1"/>
    <col min="9477" max="9477" width="26" style="85" customWidth="1"/>
    <col min="9478" max="9723" width="11" style="85"/>
    <col min="9724" max="9724" width="32" style="85" customWidth="1"/>
    <col min="9725" max="9727" width="6.296875" style="85" customWidth="1"/>
    <col min="9728" max="9728" width="48.5" style="85" customWidth="1"/>
    <col min="9729" max="9729" width="16.796875" style="85" customWidth="1"/>
    <col min="9730" max="9730" width="44" style="85" customWidth="1"/>
    <col min="9731" max="9731" width="9.5" style="85" customWidth="1"/>
    <col min="9732" max="9732" width="17.5" style="85" customWidth="1"/>
    <col min="9733" max="9733" width="26" style="85" customWidth="1"/>
    <col min="9734" max="9979" width="11" style="85"/>
    <col min="9980" max="9980" width="32" style="85" customWidth="1"/>
    <col min="9981" max="9983" width="6.296875" style="85" customWidth="1"/>
    <col min="9984" max="9984" width="48.5" style="85" customWidth="1"/>
    <col min="9985" max="9985" width="16.796875" style="85" customWidth="1"/>
    <col min="9986" max="9986" width="44" style="85" customWidth="1"/>
    <col min="9987" max="9987" width="9.5" style="85" customWidth="1"/>
    <col min="9988" max="9988" width="17.5" style="85" customWidth="1"/>
    <col min="9989" max="9989" width="26" style="85" customWidth="1"/>
    <col min="9990" max="10235" width="11" style="85"/>
    <col min="10236" max="10236" width="32" style="85" customWidth="1"/>
    <col min="10237" max="10239" width="6.296875" style="85" customWidth="1"/>
    <col min="10240" max="10240" width="48.5" style="85" customWidth="1"/>
    <col min="10241" max="10241" width="16.796875" style="85" customWidth="1"/>
    <col min="10242" max="10242" width="44" style="85" customWidth="1"/>
    <col min="10243" max="10243" width="9.5" style="85" customWidth="1"/>
    <col min="10244" max="10244" width="17.5" style="85" customWidth="1"/>
    <col min="10245" max="10245" width="26" style="85" customWidth="1"/>
    <col min="10246" max="10491" width="11" style="85"/>
    <col min="10492" max="10492" width="32" style="85" customWidth="1"/>
    <col min="10493" max="10495" width="6.296875" style="85" customWidth="1"/>
    <col min="10496" max="10496" width="48.5" style="85" customWidth="1"/>
    <col min="10497" max="10497" width="16.796875" style="85" customWidth="1"/>
    <col min="10498" max="10498" width="44" style="85" customWidth="1"/>
    <col min="10499" max="10499" width="9.5" style="85" customWidth="1"/>
    <col min="10500" max="10500" width="17.5" style="85" customWidth="1"/>
    <col min="10501" max="10501" width="26" style="85" customWidth="1"/>
    <col min="10502" max="10747" width="11" style="85"/>
    <col min="10748" max="10748" width="32" style="85" customWidth="1"/>
    <col min="10749" max="10751" width="6.296875" style="85" customWidth="1"/>
    <col min="10752" max="10752" width="48.5" style="85" customWidth="1"/>
    <col min="10753" max="10753" width="16.796875" style="85" customWidth="1"/>
    <col min="10754" max="10754" width="44" style="85" customWidth="1"/>
    <col min="10755" max="10755" width="9.5" style="85" customWidth="1"/>
    <col min="10756" max="10756" width="17.5" style="85" customWidth="1"/>
    <col min="10757" max="10757" width="26" style="85" customWidth="1"/>
    <col min="10758" max="11003" width="11" style="85"/>
    <col min="11004" max="11004" width="32" style="85" customWidth="1"/>
    <col min="11005" max="11007" width="6.296875" style="85" customWidth="1"/>
    <col min="11008" max="11008" width="48.5" style="85" customWidth="1"/>
    <col min="11009" max="11009" width="16.796875" style="85" customWidth="1"/>
    <col min="11010" max="11010" width="44" style="85" customWidth="1"/>
    <col min="11011" max="11011" width="9.5" style="85" customWidth="1"/>
    <col min="11012" max="11012" width="17.5" style="85" customWidth="1"/>
    <col min="11013" max="11013" width="26" style="85" customWidth="1"/>
    <col min="11014" max="11259" width="11" style="85"/>
    <col min="11260" max="11260" width="32" style="85" customWidth="1"/>
    <col min="11261" max="11263" width="6.296875" style="85" customWidth="1"/>
    <col min="11264" max="11264" width="48.5" style="85" customWidth="1"/>
    <col min="11265" max="11265" width="16.796875" style="85" customWidth="1"/>
    <col min="11266" max="11266" width="44" style="85" customWidth="1"/>
    <col min="11267" max="11267" width="9.5" style="85" customWidth="1"/>
    <col min="11268" max="11268" width="17.5" style="85" customWidth="1"/>
    <col min="11269" max="11269" width="26" style="85" customWidth="1"/>
    <col min="11270" max="11515" width="11" style="85"/>
    <col min="11516" max="11516" width="32" style="85" customWidth="1"/>
    <col min="11517" max="11519" width="6.296875" style="85" customWidth="1"/>
    <col min="11520" max="11520" width="48.5" style="85" customWidth="1"/>
    <col min="11521" max="11521" width="16.796875" style="85" customWidth="1"/>
    <col min="11522" max="11522" width="44" style="85" customWidth="1"/>
    <col min="11523" max="11523" width="9.5" style="85" customWidth="1"/>
    <col min="11524" max="11524" width="17.5" style="85" customWidth="1"/>
    <col min="11525" max="11525" width="26" style="85" customWidth="1"/>
    <col min="11526" max="11771" width="11" style="85"/>
    <col min="11772" max="11772" width="32" style="85" customWidth="1"/>
    <col min="11773" max="11775" width="6.296875" style="85" customWidth="1"/>
    <col min="11776" max="11776" width="48.5" style="85" customWidth="1"/>
    <col min="11777" max="11777" width="16.796875" style="85" customWidth="1"/>
    <col min="11778" max="11778" width="44" style="85" customWidth="1"/>
    <col min="11779" max="11779" width="9.5" style="85" customWidth="1"/>
    <col min="11780" max="11780" width="17.5" style="85" customWidth="1"/>
    <col min="11781" max="11781" width="26" style="85" customWidth="1"/>
    <col min="11782" max="12027" width="11" style="85"/>
    <col min="12028" max="12028" width="32" style="85" customWidth="1"/>
    <col min="12029" max="12031" width="6.296875" style="85" customWidth="1"/>
    <col min="12032" max="12032" width="48.5" style="85" customWidth="1"/>
    <col min="12033" max="12033" width="16.796875" style="85" customWidth="1"/>
    <col min="12034" max="12034" width="44" style="85" customWidth="1"/>
    <col min="12035" max="12035" width="9.5" style="85" customWidth="1"/>
    <col min="12036" max="12036" width="17.5" style="85" customWidth="1"/>
    <col min="12037" max="12037" width="26" style="85" customWidth="1"/>
    <col min="12038" max="12283" width="11" style="85"/>
    <col min="12284" max="12284" width="32" style="85" customWidth="1"/>
    <col min="12285" max="12287" width="6.296875" style="85" customWidth="1"/>
    <col min="12288" max="12288" width="48.5" style="85" customWidth="1"/>
    <col min="12289" max="12289" width="16.796875" style="85" customWidth="1"/>
    <col min="12290" max="12290" width="44" style="85" customWidth="1"/>
    <col min="12291" max="12291" width="9.5" style="85" customWidth="1"/>
    <col min="12292" max="12292" width="17.5" style="85" customWidth="1"/>
    <col min="12293" max="12293" width="26" style="85" customWidth="1"/>
    <col min="12294" max="12539" width="11" style="85"/>
    <col min="12540" max="12540" width="32" style="85" customWidth="1"/>
    <col min="12541" max="12543" width="6.296875" style="85" customWidth="1"/>
    <col min="12544" max="12544" width="48.5" style="85" customWidth="1"/>
    <col min="12545" max="12545" width="16.796875" style="85" customWidth="1"/>
    <col min="12546" max="12546" width="44" style="85" customWidth="1"/>
    <col min="12547" max="12547" width="9.5" style="85" customWidth="1"/>
    <col min="12548" max="12548" width="17.5" style="85" customWidth="1"/>
    <col min="12549" max="12549" width="26" style="85" customWidth="1"/>
    <col min="12550" max="12795" width="11" style="85"/>
    <col min="12796" max="12796" width="32" style="85" customWidth="1"/>
    <col min="12797" max="12799" width="6.296875" style="85" customWidth="1"/>
    <col min="12800" max="12800" width="48.5" style="85" customWidth="1"/>
    <col min="12801" max="12801" width="16.796875" style="85" customWidth="1"/>
    <col min="12802" max="12802" width="44" style="85" customWidth="1"/>
    <col min="12803" max="12803" width="9.5" style="85" customWidth="1"/>
    <col min="12804" max="12804" width="17.5" style="85" customWidth="1"/>
    <col min="12805" max="12805" width="26" style="85" customWidth="1"/>
    <col min="12806" max="13051" width="11" style="85"/>
    <col min="13052" max="13052" width="32" style="85" customWidth="1"/>
    <col min="13053" max="13055" width="6.296875" style="85" customWidth="1"/>
    <col min="13056" max="13056" width="48.5" style="85" customWidth="1"/>
    <col min="13057" max="13057" width="16.796875" style="85" customWidth="1"/>
    <col min="13058" max="13058" width="44" style="85" customWidth="1"/>
    <col min="13059" max="13059" width="9.5" style="85" customWidth="1"/>
    <col min="13060" max="13060" width="17.5" style="85" customWidth="1"/>
    <col min="13061" max="13061" width="26" style="85" customWidth="1"/>
    <col min="13062" max="13307" width="11" style="85"/>
    <col min="13308" max="13308" width="32" style="85" customWidth="1"/>
    <col min="13309" max="13311" width="6.296875" style="85" customWidth="1"/>
    <col min="13312" max="13312" width="48.5" style="85" customWidth="1"/>
    <col min="13313" max="13313" width="16.796875" style="85" customWidth="1"/>
    <col min="13314" max="13314" width="44" style="85" customWidth="1"/>
    <col min="13315" max="13315" width="9.5" style="85" customWidth="1"/>
    <col min="13316" max="13316" width="17.5" style="85" customWidth="1"/>
    <col min="13317" max="13317" width="26" style="85" customWidth="1"/>
    <col min="13318" max="13563" width="11" style="85"/>
    <col min="13564" max="13564" width="32" style="85" customWidth="1"/>
    <col min="13565" max="13567" width="6.296875" style="85" customWidth="1"/>
    <col min="13568" max="13568" width="48.5" style="85" customWidth="1"/>
    <col min="13569" max="13569" width="16.796875" style="85" customWidth="1"/>
    <col min="13570" max="13570" width="44" style="85" customWidth="1"/>
    <col min="13571" max="13571" width="9.5" style="85" customWidth="1"/>
    <col min="13572" max="13572" width="17.5" style="85" customWidth="1"/>
    <col min="13573" max="13573" width="26" style="85" customWidth="1"/>
    <col min="13574" max="13819" width="11" style="85"/>
    <col min="13820" max="13820" width="32" style="85" customWidth="1"/>
    <col min="13821" max="13823" width="6.296875" style="85" customWidth="1"/>
    <col min="13824" max="13824" width="48.5" style="85" customWidth="1"/>
    <col min="13825" max="13825" width="16.796875" style="85" customWidth="1"/>
    <col min="13826" max="13826" width="44" style="85" customWidth="1"/>
    <col min="13827" max="13827" width="9.5" style="85" customWidth="1"/>
    <col min="13828" max="13828" width="17.5" style="85" customWidth="1"/>
    <col min="13829" max="13829" width="26" style="85" customWidth="1"/>
    <col min="13830" max="14075" width="11" style="85"/>
    <col min="14076" max="14076" width="32" style="85" customWidth="1"/>
    <col min="14077" max="14079" width="6.296875" style="85" customWidth="1"/>
    <col min="14080" max="14080" width="48.5" style="85" customWidth="1"/>
    <col min="14081" max="14081" width="16.796875" style="85" customWidth="1"/>
    <col min="14082" max="14082" width="44" style="85" customWidth="1"/>
    <col min="14083" max="14083" width="9.5" style="85" customWidth="1"/>
    <col min="14084" max="14084" width="17.5" style="85" customWidth="1"/>
    <col min="14085" max="14085" width="26" style="85" customWidth="1"/>
    <col min="14086" max="14331" width="11" style="85"/>
    <col min="14332" max="14332" width="32" style="85" customWidth="1"/>
    <col min="14333" max="14335" width="6.296875" style="85" customWidth="1"/>
    <col min="14336" max="14336" width="48.5" style="85" customWidth="1"/>
    <col min="14337" max="14337" width="16.796875" style="85" customWidth="1"/>
    <col min="14338" max="14338" width="44" style="85" customWidth="1"/>
    <col min="14339" max="14339" width="9.5" style="85" customWidth="1"/>
    <col min="14340" max="14340" width="17.5" style="85" customWidth="1"/>
    <col min="14341" max="14341" width="26" style="85" customWidth="1"/>
    <col min="14342" max="14587" width="11" style="85"/>
    <col min="14588" max="14588" width="32" style="85" customWidth="1"/>
    <col min="14589" max="14591" width="6.296875" style="85" customWidth="1"/>
    <col min="14592" max="14592" width="48.5" style="85" customWidth="1"/>
    <col min="14593" max="14593" width="16.796875" style="85" customWidth="1"/>
    <col min="14594" max="14594" width="44" style="85" customWidth="1"/>
    <col min="14595" max="14595" width="9.5" style="85" customWidth="1"/>
    <col min="14596" max="14596" width="17.5" style="85" customWidth="1"/>
    <col min="14597" max="14597" width="26" style="85" customWidth="1"/>
    <col min="14598" max="14843" width="11" style="85"/>
    <col min="14844" max="14844" width="32" style="85" customWidth="1"/>
    <col min="14845" max="14847" width="6.296875" style="85" customWidth="1"/>
    <col min="14848" max="14848" width="48.5" style="85" customWidth="1"/>
    <col min="14849" max="14849" width="16.796875" style="85" customWidth="1"/>
    <col min="14850" max="14850" width="44" style="85" customWidth="1"/>
    <col min="14851" max="14851" width="9.5" style="85" customWidth="1"/>
    <col min="14852" max="14852" width="17.5" style="85" customWidth="1"/>
    <col min="14853" max="14853" width="26" style="85" customWidth="1"/>
    <col min="14854" max="15099" width="11" style="85"/>
    <col min="15100" max="15100" width="32" style="85" customWidth="1"/>
    <col min="15101" max="15103" width="6.296875" style="85" customWidth="1"/>
    <col min="15104" max="15104" width="48.5" style="85" customWidth="1"/>
    <col min="15105" max="15105" width="16.796875" style="85" customWidth="1"/>
    <col min="15106" max="15106" width="44" style="85" customWidth="1"/>
    <col min="15107" max="15107" width="9.5" style="85" customWidth="1"/>
    <col min="15108" max="15108" width="17.5" style="85" customWidth="1"/>
    <col min="15109" max="15109" width="26" style="85" customWidth="1"/>
    <col min="15110" max="15355" width="11" style="85"/>
    <col min="15356" max="15356" width="32" style="85" customWidth="1"/>
    <col min="15357" max="15359" width="6.296875" style="85" customWidth="1"/>
    <col min="15360" max="15360" width="48.5" style="85" customWidth="1"/>
    <col min="15361" max="15361" width="16.796875" style="85" customWidth="1"/>
    <col min="15362" max="15362" width="44" style="85" customWidth="1"/>
    <col min="15363" max="15363" width="9.5" style="85" customWidth="1"/>
    <col min="15364" max="15364" width="17.5" style="85" customWidth="1"/>
    <col min="15365" max="15365" width="26" style="85" customWidth="1"/>
    <col min="15366" max="15611" width="11" style="85"/>
    <col min="15612" max="15612" width="32" style="85" customWidth="1"/>
    <col min="15613" max="15615" width="6.296875" style="85" customWidth="1"/>
    <col min="15616" max="15616" width="48.5" style="85" customWidth="1"/>
    <col min="15617" max="15617" width="16.796875" style="85" customWidth="1"/>
    <col min="15618" max="15618" width="44" style="85" customWidth="1"/>
    <col min="15619" max="15619" width="9.5" style="85" customWidth="1"/>
    <col min="15620" max="15620" width="17.5" style="85" customWidth="1"/>
    <col min="15621" max="15621" width="26" style="85" customWidth="1"/>
    <col min="15622" max="15867" width="11" style="85"/>
    <col min="15868" max="15868" width="32" style="85" customWidth="1"/>
    <col min="15869" max="15871" width="6.296875" style="85" customWidth="1"/>
    <col min="15872" max="15872" width="48.5" style="85" customWidth="1"/>
    <col min="15873" max="15873" width="16.796875" style="85" customWidth="1"/>
    <col min="15874" max="15874" width="44" style="85" customWidth="1"/>
    <col min="15875" max="15875" width="9.5" style="85" customWidth="1"/>
    <col min="15876" max="15876" width="17.5" style="85" customWidth="1"/>
    <col min="15877" max="15877" width="26" style="85" customWidth="1"/>
    <col min="15878" max="16123" width="11" style="85"/>
    <col min="16124" max="16124" width="32" style="85" customWidth="1"/>
    <col min="16125" max="16127" width="6.296875" style="85" customWidth="1"/>
    <col min="16128" max="16128" width="48.5" style="85" customWidth="1"/>
    <col min="16129" max="16129" width="16.796875" style="85" customWidth="1"/>
    <col min="16130" max="16130" width="44" style="85" customWidth="1"/>
    <col min="16131" max="16131" width="9.5" style="85" customWidth="1"/>
    <col min="16132" max="16132" width="17.5" style="85" customWidth="1"/>
    <col min="16133" max="16133" width="26" style="85" customWidth="1"/>
    <col min="16134" max="16384" width="11" style="85"/>
  </cols>
  <sheetData>
    <row r="1" spans="1:19" s="87" customFormat="1" ht="41.4" customHeight="1">
      <c r="A1" s="940" t="s">
        <v>140</v>
      </c>
      <c r="B1" s="940"/>
      <c r="C1" s="940"/>
      <c r="D1" s="940"/>
      <c r="E1" s="940"/>
      <c r="F1" s="940"/>
      <c r="G1" s="940"/>
      <c r="H1" s="940"/>
      <c r="I1" s="940"/>
    </row>
    <row r="2" spans="1:19" ht="96" customHeight="1">
      <c r="A2" s="941" t="s">
        <v>141</v>
      </c>
      <c r="B2" s="942"/>
      <c r="C2" s="942"/>
      <c r="D2" s="942"/>
      <c r="E2" s="918" t="s">
        <v>142</v>
      </c>
      <c r="F2" s="919"/>
      <c r="G2" s="919"/>
      <c r="H2" s="919"/>
      <c r="I2" s="919"/>
    </row>
    <row r="3" spans="1:19" ht="21" customHeight="1">
      <c r="A3" s="399" t="s">
        <v>143</v>
      </c>
      <c r="B3" s="943"/>
      <c r="C3" s="944"/>
      <c r="D3" s="944"/>
      <c r="E3" s="945"/>
      <c r="F3" s="400" t="s">
        <v>144</v>
      </c>
      <c r="G3" s="401"/>
      <c r="H3" s="400" t="s">
        <v>145</v>
      </c>
      <c r="I3" s="401"/>
    </row>
    <row r="4" spans="1:19" s="88" customFormat="1" ht="24" customHeight="1">
      <c r="A4" s="402" t="s">
        <v>146</v>
      </c>
      <c r="B4" s="946" t="s">
        <v>147</v>
      </c>
      <c r="C4" s="946"/>
      <c r="D4" s="946"/>
      <c r="E4" s="947" t="s">
        <v>148</v>
      </c>
      <c r="F4" s="948"/>
      <c r="G4" s="948"/>
      <c r="H4" s="948"/>
      <c r="I4" s="949"/>
    </row>
    <row r="5" spans="1:19" ht="33.75" customHeight="1">
      <c r="A5" s="403" t="s">
        <v>167</v>
      </c>
      <c r="B5" s="937" t="s">
        <v>149</v>
      </c>
      <c r="C5" s="938"/>
      <c r="D5" s="939"/>
      <c r="E5" s="937" t="s">
        <v>150</v>
      </c>
      <c r="F5" s="938"/>
      <c r="G5" s="938"/>
      <c r="H5" s="938"/>
      <c r="I5" s="939"/>
    </row>
    <row r="6" spans="1:19" s="89" customFormat="1" ht="35.25" customHeight="1">
      <c r="A6" s="404" t="s">
        <v>151</v>
      </c>
      <c r="B6" s="922"/>
      <c r="C6" s="922"/>
      <c r="D6" s="922"/>
      <c r="E6" s="1174"/>
      <c r="F6" s="1174"/>
      <c r="G6" s="1174"/>
      <c r="H6" s="1174"/>
      <c r="I6" s="1174"/>
    </row>
    <row r="7" spans="1:19" s="89" customFormat="1" ht="35.25" customHeight="1">
      <c r="A7" s="404" t="s">
        <v>152</v>
      </c>
      <c r="B7" s="922"/>
      <c r="C7" s="922"/>
      <c r="D7" s="922"/>
      <c r="E7" s="1174"/>
      <c r="F7" s="1174"/>
      <c r="G7" s="1174"/>
      <c r="H7" s="1174"/>
      <c r="I7" s="1174"/>
    </row>
    <row r="8" spans="1:19" s="89" customFormat="1" ht="35.25" customHeight="1">
      <c r="A8" s="405" t="s">
        <v>153</v>
      </c>
      <c r="B8" s="922"/>
      <c r="C8" s="922"/>
      <c r="D8" s="922"/>
      <c r="E8" s="1175"/>
      <c r="F8" s="1175"/>
      <c r="G8" s="1175"/>
      <c r="H8" s="1175"/>
      <c r="I8" s="1175"/>
    </row>
    <row r="9" spans="1:19" ht="49.2" customHeight="1">
      <c r="A9" s="406" t="s">
        <v>168</v>
      </c>
      <c r="B9" s="934" t="s">
        <v>149</v>
      </c>
      <c r="C9" s="935"/>
      <c r="D9" s="936"/>
      <c r="E9" s="934" t="s">
        <v>150</v>
      </c>
      <c r="F9" s="935"/>
      <c r="G9" s="935"/>
      <c r="H9" s="935"/>
      <c r="I9" s="936"/>
    </row>
    <row r="10" spans="1:19" s="89" customFormat="1" ht="35.25" customHeight="1">
      <c r="A10" s="407" t="s">
        <v>154</v>
      </c>
      <c r="B10" s="925"/>
      <c r="C10" s="926"/>
      <c r="D10" s="927"/>
      <c r="E10" s="1176"/>
      <c r="F10" s="1177"/>
      <c r="G10" s="1177"/>
      <c r="H10" s="1177"/>
      <c r="I10" s="1178"/>
    </row>
    <row r="11" spans="1:19" s="89" customFormat="1" ht="35.25" customHeight="1">
      <c r="A11" s="407" t="s">
        <v>155</v>
      </c>
      <c r="B11" s="925"/>
      <c r="C11" s="926"/>
      <c r="D11" s="927"/>
      <c r="E11" s="1176"/>
      <c r="F11" s="1177"/>
      <c r="G11" s="1177"/>
      <c r="H11" s="1177"/>
      <c r="I11" s="1178"/>
    </row>
    <row r="12" spans="1:19" s="89" customFormat="1" ht="35.25" customHeight="1" thickBot="1">
      <c r="A12" s="408" t="s">
        <v>156</v>
      </c>
      <c r="B12" s="928"/>
      <c r="C12" s="929"/>
      <c r="D12" s="930"/>
      <c r="E12" s="1179"/>
      <c r="F12" s="1180"/>
      <c r="G12" s="1180"/>
      <c r="H12" s="1180"/>
      <c r="I12" s="1181"/>
    </row>
    <row r="13" spans="1:19" ht="33.75" customHeight="1">
      <c r="A13" s="409" t="s">
        <v>169</v>
      </c>
      <c r="B13" s="931" t="s">
        <v>149</v>
      </c>
      <c r="C13" s="932"/>
      <c r="D13" s="933"/>
      <c r="E13" s="931" t="s">
        <v>150</v>
      </c>
      <c r="F13" s="932"/>
      <c r="G13" s="932"/>
      <c r="H13" s="932"/>
      <c r="I13" s="933"/>
    </row>
    <row r="14" spans="1:19" s="89" customFormat="1" ht="35.25" customHeight="1">
      <c r="A14" s="410" t="s">
        <v>157</v>
      </c>
      <c r="B14" s="925"/>
      <c r="C14" s="926"/>
      <c r="D14" s="927"/>
      <c r="E14" s="1174"/>
      <c r="F14" s="1174"/>
      <c r="G14" s="1174"/>
      <c r="H14" s="1174"/>
      <c r="I14" s="1174"/>
    </row>
    <row r="15" spans="1:19" s="89" customFormat="1" ht="46.8" customHeight="1">
      <c r="A15" s="410" t="s">
        <v>158</v>
      </c>
      <c r="B15" s="925"/>
      <c r="C15" s="926"/>
      <c r="D15" s="927"/>
      <c r="E15" s="1174"/>
      <c r="F15" s="1174"/>
      <c r="G15" s="1174"/>
      <c r="H15" s="1174"/>
      <c r="I15" s="1174"/>
    </row>
    <row r="16" spans="1:19" s="89" customFormat="1" ht="55.8" customHeight="1" thickBot="1">
      <c r="A16" s="411" t="s">
        <v>159</v>
      </c>
      <c r="B16" s="928"/>
      <c r="C16" s="929"/>
      <c r="D16" s="930"/>
      <c r="E16" s="1175"/>
      <c r="F16" s="1175"/>
      <c r="G16" s="1175"/>
      <c r="H16" s="1175"/>
      <c r="I16" s="1175"/>
      <c r="L16" s="924" t="s">
        <v>166</v>
      </c>
      <c r="M16" s="924"/>
      <c r="N16" s="924"/>
      <c r="O16" s="924"/>
      <c r="P16" s="924"/>
      <c r="Q16" s="924"/>
      <c r="R16" s="924"/>
      <c r="S16" s="924"/>
    </row>
    <row r="17" spans="1:9" ht="33.75" customHeight="1">
      <c r="A17" s="1182" t="s">
        <v>170</v>
      </c>
      <c r="B17" s="1183" t="s">
        <v>149</v>
      </c>
      <c r="C17" s="1184"/>
      <c r="D17" s="1185"/>
      <c r="E17" s="1183" t="s">
        <v>150</v>
      </c>
      <c r="F17" s="1184"/>
      <c r="G17" s="1184"/>
      <c r="H17" s="1184"/>
      <c r="I17" s="1185"/>
    </row>
    <row r="18" spans="1:9" s="89" customFormat="1" ht="35.25" customHeight="1">
      <c r="A18" s="412" t="s">
        <v>160</v>
      </c>
      <c r="B18" s="922"/>
      <c r="C18" s="922"/>
      <c r="D18" s="922"/>
      <c r="E18" s="1174"/>
      <c r="F18" s="1174"/>
      <c r="G18" s="1174"/>
      <c r="H18" s="1174"/>
      <c r="I18" s="1174"/>
    </row>
    <row r="19" spans="1:9" s="89" customFormat="1" ht="35.25" customHeight="1">
      <c r="A19" s="412" t="s">
        <v>161</v>
      </c>
      <c r="B19" s="922"/>
      <c r="C19" s="922"/>
      <c r="D19" s="922"/>
      <c r="E19" s="1174"/>
      <c r="F19" s="1174"/>
      <c r="G19" s="1174"/>
      <c r="H19" s="1174"/>
      <c r="I19" s="1174"/>
    </row>
    <row r="20" spans="1:9" s="89" customFormat="1" ht="35.25" customHeight="1">
      <c r="A20" s="413" t="s">
        <v>162</v>
      </c>
      <c r="B20" s="922"/>
      <c r="C20" s="922"/>
      <c r="D20" s="922"/>
      <c r="E20" s="1175"/>
      <c r="F20" s="1175"/>
      <c r="G20" s="1175"/>
      <c r="H20" s="1175"/>
      <c r="I20" s="1175"/>
    </row>
    <row r="21" spans="1:9" ht="56.4" customHeight="1">
      <c r="A21" s="414" t="s">
        <v>163</v>
      </c>
      <c r="B21" s="923"/>
      <c r="C21" s="923"/>
      <c r="D21" s="923"/>
      <c r="E21" s="923"/>
      <c r="F21" s="923"/>
      <c r="G21" s="923"/>
      <c r="H21" s="923"/>
      <c r="I21" s="923"/>
    </row>
    <row r="22" spans="1:9" ht="59.25" customHeight="1">
      <c r="A22" s="918" t="s">
        <v>164</v>
      </c>
      <c r="B22" s="919"/>
      <c r="C22" s="919"/>
      <c r="D22" s="919"/>
      <c r="E22" s="920" t="s">
        <v>165</v>
      </c>
      <c r="F22" s="921"/>
      <c r="G22" s="921"/>
      <c r="H22" s="921"/>
      <c r="I22" s="921"/>
    </row>
    <row r="38" spans="1:1" ht="24.75" hidden="1" customHeight="1">
      <c r="A38" s="85" t="s">
        <v>416</v>
      </c>
    </row>
    <row r="39" spans="1:1" ht="24.75" hidden="1" customHeight="1">
      <c r="A39" s="85" t="s">
        <v>417</v>
      </c>
    </row>
    <row r="40" spans="1:1" ht="24.75" hidden="1" customHeight="1">
      <c r="A40" s="85" t="s">
        <v>98</v>
      </c>
    </row>
    <row r="41" spans="1:1">
      <c r="A41" s="85" t="s">
        <v>28</v>
      </c>
    </row>
    <row r="42" spans="1:1" ht="81.75" customHeight="1"/>
    <row r="43" spans="1:1" ht="81.75" customHeight="1"/>
  </sheetData>
  <sheetProtection algorithmName="SHA-512" hashValue="ileZHjzpmccJD3Jn6C2apMrozIo+g8Lku+4S3ta5oJg4uJS8cUdzKQDjc5orr79sA2menygOIv9GK7nfjev4gQ==" saltValue="uOelto6VbcjTTAqGawSwqg==" spinCount="100000" sheet="1" objects="1" scenarios="1"/>
  <mergeCells count="42">
    <mergeCell ref="A1:I1"/>
    <mergeCell ref="A2:D2"/>
    <mergeCell ref="E2:I2"/>
    <mergeCell ref="B3:E3"/>
    <mergeCell ref="B4:D4"/>
    <mergeCell ref="E4:I4"/>
    <mergeCell ref="B5:D5"/>
    <mergeCell ref="E5:I5"/>
    <mergeCell ref="B6:D6"/>
    <mergeCell ref="E6:I6"/>
    <mergeCell ref="B7:D7"/>
    <mergeCell ref="E7:I7"/>
    <mergeCell ref="B8:D8"/>
    <mergeCell ref="E8:I8"/>
    <mergeCell ref="B9:D9"/>
    <mergeCell ref="E9:I9"/>
    <mergeCell ref="B10:D10"/>
    <mergeCell ref="E10:I10"/>
    <mergeCell ref="B11:D11"/>
    <mergeCell ref="E11:I11"/>
    <mergeCell ref="B12:D12"/>
    <mergeCell ref="E12:I12"/>
    <mergeCell ref="B13:D13"/>
    <mergeCell ref="E13:I13"/>
    <mergeCell ref="B14:D14"/>
    <mergeCell ref="E14:I14"/>
    <mergeCell ref="B15:D15"/>
    <mergeCell ref="E15:I15"/>
    <mergeCell ref="B16:D16"/>
    <mergeCell ref="E16:I16"/>
    <mergeCell ref="L16:S16"/>
    <mergeCell ref="B17:D17"/>
    <mergeCell ref="E17:I17"/>
    <mergeCell ref="B18:D18"/>
    <mergeCell ref="E18:I18"/>
    <mergeCell ref="A22:D22"/>
    <mergeCell ref="E22:I22"/>
    <mergeCell ref="B19:D19"/>
    <mergeCell ref="E19:I19"/>
    <mergeCell ref="B20:D20"/>
    <mergeCell ref="E20:I20"/>
    <mergeCell ref="B21:I21"/>
  </mergeCells>
  <conditionalFormatting sqref="B6:B8">
    <cfRule type="containsText" dxfId="134" priority="4" operator="containsText" text="Yes">
      <formula>NOT(ISERROR(SEARCH("Yes",B6)))</formula>
    </cfRule>
  </conditionalFormatting>
  <conditionalFormatting sqref="B10:B12">
    <cfRule type="containsText" dxfId="133" priority="7" operator="containsText" text="Yes">
      <formula>NOT(ISERROR(SEARCH("Yes",B10)))</formula>
    </cfRule>
  </conditionalFormatting>
  <conditionalFormatting sqref="B14:B16">
    <cfRule type="containsText" dxfId="132" priority="10" operator="containsText" text="Yes">
      <formula>NOT(ISERROR(SEARCH("Yes",B14)))</formula>
    </cfRule>
  </conditionalFormatting>
  <conditionalFormatting sqref="B18:B20">
    <cfRule type="containsText" dxfId="131" priority="13" operator="containsText" text="Yes">
      <formula>NOT(ISERROR(SEARCH("Yes",B18)))</formula>
    </cfRule>
  </conditionalFormatting>
  <conditionalFormatting sqref="B6:D8">
    <cfRule type="containsText" dxfId="130" priority="2" operator="containsText" text="No">
      <formula>NOT(ISERROR(SEARCH("No",B6)))</formula>
    </cfRule>
    <cfRule type="containsText" dxfId="129" priority="3" operator="containsText" text="Partial">
      <formula>NOT(ISERROR(SEARCH("Partial",B6)))</formula>
    </cfRule>
  </conditionalFormatting>
  <conditionalFormatting sqref="B10:D12">
    <cfRule type="containsText" dxfId="128" priority="5" operator="containsText" text="No">
      <formula>NOT(ISERROR(SEARCH("No",B10)))</formula>
    </cfRule>
    <cfRule type="containsText" dxfId="127" priority="6" operator="containsText" text="Partial">
      <formula>NOT(ISERROR(SEARCH("Partial",B10)))</formula>
    </cfRule>
  </conditionalFormatting>
  <conditionalFormatting sqref="B14:D16">
    <cfRule type="containsText" dxfId="126" priority="8" operator="containsText" text="No">
      <formula>NOT(ISERROR(SEARCH("No",B14)))</formula>
    </cfRule>
    <cfRule type="containsText" dxfId="125" priority="9" operator="containsText" text="Partial">
      <formula>NOT(ISERROR(SEARCH("Partial",B14)))</formula>
    </cfRule>
  </conditionalFormatting>
  <conditionalFormatting sqref="B18:D20">
    <cfRule type="containsText" dxfId="124" priority="11" operator="containsText" text="No">
      <formula>NOT(ISERROR(SEARCH("No",B18)))</formula>
    </cfRule>
    <cfRule type="containsText" dxfId="123" priority="12" operator="containsText" text="Partial">
      <formula>NOT(ISERROR(SEARCH("Partial",B18)))</formula>
    </cfRule>
  </conditionalFormatting>
  <dataValidations xWindow="449" yWindow="633" count="42">
    <dataValidation allowBlank="1" showInputMessage="1" showErrorMessage="1" promptTitle="Finance, staff and equipment" prompt="Does the entity have access to sufficient quantity of resources (Finance, staff and equipment) to fulfill its role at the required scale and scope?" sqref="WVH6 WVD6 IR6 IV6 SN6 SR6 ACJ6 ACN6 AMF6 AMJ6 AWB6 AWF6 BFX6 BGB6 BPT6 BPX6 BZP6 BZT6 CJL6 CJP6 CTH6 CTL6 DDD6 DDH6 DMZ6 DND6 DWV6 DWZ6 EGR6 EGV6 EQN6 EQR6 FAJ6 FAN6 FKF6 FKJ6 FUB6 FUF6 GDX6 GEB6 GNT6 GNX6 GXP6 GXT6 HHL6 HHP6 HRH6 HRL6 IBD6 IBH6 IKZ6 ILD6 IUV6 IUZ6 JER6 JEV6 JON6 JOR6 JYJ6 JYN6 KIF6 KIJ6 KSB6 KSF6 LBX6 LCB6 LLT6 LLX6 LVP6 LVT6 MFL6 MFP6 MPH6 MPL6 MZD6 MZH6 NIZ6 NJD6 NSV6 NSZ6 OCR6 OCV6 OMN6 OMR6 OWJ6 OWN6 PGF6 PGJ6 PQB6 PQF6 PZX6 QAB6 QJT6 QJX6 QTP6 QTT6 RDL6 RDP6 RNH6 RNL6 RXD6 RXH6 SGZ6 SHD6 SQV6 SQZ6 TAR6 TAV6 TKN6 TKR6 TUJ6 TUN6 UEF6 UEJ6 UOB6 UOF6 UXX6 UYB6 VHT6 VHX6 VRP6 VRT6 WBL6 WBP6 WLH6 WLL6" xr:uid="{00000000-0002-0000-0200-000000000000}">
      <formula1>0</formula1>
      <formula2>0</formula2>
    </dataValidation>
    <dataValidation allowBlank="1" showInputMessage="1" showErrorMessage="1" promptTitle="Clear operating procedures" prompt="Are clearly defined (and documented) policies and procedures in place to define the manner in which available resources (finance, staff and equipment) should be deployed in order to achieve the intended results?" sqref="WVH7 WVD7 IR7 IV7 SN7 SR7 ACJ7 ACN7 AMF7 AMJ7 AWB7 AWF7 BFX7 BGB7 BPT7 BPX7 BZP7 BZT7 CJL7 CJP7 CTH7 CTL7 DDD7 DDH7 DMZ7 DND7 DWV7 DWZ7 EGR7 EGV7 EQN7 EQR7 FAJ7 FAN7 FKF7 FKJ7 FUB7 FUF7 GDX7 GEB7 GNT7 GNX7 GXP7 GXT7 HHL7 HHP7 HRH7 HRL7 IBD7 IBH7 IKZ7 ILD7 IUV7 IUZ7 JER7 JEV7 JON7 JOR7 JYJ7 JYN7 KIF7 KIJ7 KSB7 KSF7 LBX7 LCB7 LLT7 LLX7 LVP7 LVT7 MFL7 MFP7 MPH7 MPL7 MZD7 MZH7 NIZ7 NJD7 NSV7 NSZ7 OCR7 OCV7 OMN7 OMR7 OWJ7 OWN7 PGF7 PGJ7 PQB7 PQF7 PZX7 QAB7 QJT7 QJX7 QTP7 QTT7 RDL7 RDP7 RNH7 RNL7 RXD7 RXH7 SGZ7 SHD7 SQV7 SQZ7 TAR7 TAV7 TKN7 TKR7 TUJ7 TUN7 UEF7 UEJ7 UOB7 UOF7 UXX7 UYB7 VHT7 VHX7 VRP7 VRT7 WBL7 WBP7 WLH7 WLL7" xr:uid="{00000000-0002-0000-0200-000001000000}">
      <formula1>0</formula1>
      <formula2>0</formula2>
    </dataValidation>
    <dataValidation allowBlank="1" showInputMessage="1" showErrorMessage="1" promptTitle="Skills and experience" prompt="Have available staff been trained in the practical application of the defined operating procedures, so that they possess the necessary skills and experience to fulfil their functions?" sqref="WVH8 WVD8 IR8 IV8 SN8 SR8 ACJ8 ACN8 AMF8 AMJ8 AWB8 AWF8 BFX8 BGB8 BPT8 BPX8 BZP8 BZT8 CJL8 CJP8 CTH8 CTL8 DDD8 DDH8 DMZ8 DND8 DWV8 DWZ8 EGR8 EGV8 EQN8 EQR8 FAJ8 FAN8 FKF8 FKJ8 FUB8 FUF8 GDX8 GEB8 GNT8 GNX8 GXP8 GXT8 HHL8 HHP8 HRH8 HRL8 IBD8 IBH8 IKZ8 ILD8 IUV8 IUZ8 JER8 JEV8 JON8 JOR8 JYJ8 JYN8 KIF8 KIJ8 KSB8 KSF8 LBX8 LCB8 LLT8 LLX8 LVP8 LVT8 MFL8 MFP8 MPH8 MPL8 MZD8 MZH8 NIZ8 NJD8 NSV8 NSZ8 OCR8 OCV8 OMN8 OMR8 OWJ8 OWN8 PGF8 PGJ8 PQB8 PQF8 PZX8 QAB8 QJT8 QJX8 QTP8 QTT8 RDL8 RDP8 RNH8 RNL8 RXD8 RXH8 SGZ8 SHD8 SQV8 SQZ8 TAR8 TAV8 TKN8 TKR8 TUJ8 TUN8 UEF8 UEJ8 UOB8 UOF8 UXX8 UYB8 VHT8 VHX8 VRP8 VRT8 WBL8 WBP8 WLH8 WLL8" xr:uid="{00000000-0002-0000-0200-000002000000}">
      <formula1>0</formula1>
      <formula2>0</formula2>
    </dataValidation>
    <dataValidation allowBlank="1" showInputMessage="1" showErrorMessage="1" promptTitle="Quality Management" prompt="Is there a functioning (and fully documented) quality management system in place?" sqref="WVH10 WVD10 IR10 IV10 SN10 SR10 ACJ10 ACN10 AMF10 AMJ10 AWB10 AWF10 BFX10 BGB10 BPT10 BPX10 BZP10 BZT10 CJL10 CJP10 CTH10 CTL10 DDD10 DDH10 DMZ10 DND10 DWV10 DWZ10 EGR10 EGV10 EQN10 EQR10 FAJ10 FAN10 FKF10 FKJ10 FUB10 FUF10 GDX10 GEB10 GNT10 GNX10 GXP10 GXT10 HHL10 HHP10 HRH10 HRL10 IBD10 IBH10 IKZ10 ILD10 IUV10 IUZ10 JER10 JEV10 JON10 JOR10 JYJ10 JYN10 KIF10 KIJ10 KSB10 KSF10 LBX10 LCB10 LLT10 LLX10 LVP10 LVT10 MFL10 MFP10 MPH10 MPL10 MZD10 MZH10 NIZ10 NJD10 NSV10 NSZ10 OCR10 OCV10 OMN10 OMR10 OWJ10 OWN10 PGF10 PGJ10 PQB10 PQF10 PZX10 QAB10 QJT10 QJX10 QTP10 QTT10 RDL10 RDP10 RNH10 RNL10 RXD10 RXH10 SGZ10 SHD10 SQV10 SQZ10 TAR10 TAV10 TKN10 TKR10 TUJ10 TUN10 UEF10 UEJ10 UOB10 UOF10 UXX10 UYB10 VHT10 VHX10 VRP10 VRT10 WBL10 WBP10 WLH10 WLL10" xr:uid="{00000000-0002-0000-0200-000003000000}">
      <formula1>0</formula1>
      <formula2>0</formula2>
    </dataValidation>
    <dataValidation allowBlank="1" showInputMessage="1" showErrorMessage="1" promptTitle="Transparency" prompt="Is data consistently disclosed to the public in accordance with an agreed standard, reliably stored so that historical records are built up over time, and readily accessed by the general public?" sqref="WVH11 WVD11 IR11 IV11 SN11 SR11 ACJ11 ACN11 AMF11 AMJ11 AWB11 AWF11 BFX11 BGB11 BPT11 BPX11 BZP11 BZT11 CJL11 CJP11 CTH11 CTL11 DDD11 DDH11 DMZ11 DND11 DWV11 DWZ11 EGR11 EGV11 EQN11 EQR11 FAJ11 FAN11 FKF11 FKJ11 FUB11 FUF11 GDX11 GEB11 GNT11 GNX11 GXP11 GXT11 HHL11 HHP11 HRH11 HRL11 IBD11 IBH11 IKZ11 ILD11 IUV11 IUZ11 JER11 JEV11 JON11 JOR11 JYJ11 JYN11 KIF11 KIJ11 KSB11 KSF11 LBX11 LCB11 LLT11 LLX11 LVP11 LVT11 MFL11 MFP11 MPH11 MPL11 MZD11 MZH11 NIZ11 NJD11 NSV11 NSZ11 OCR11 OCV11 OMN11 OMR11 OWJ11 OWN11 PGF11 PGJ11 PQB11 PQF11 PZX11 QAB11 QJT11 QJX11 QTP11 QTT11 RDL11 RDP11 RNH11 RNL11 RXD11 RXH11 SGZ11 SHD11 SQV11 SQZ11 TAR11 TAV11 TKN11 TKR11 TUJ11 TUN11 UEF11 UEJ11 UOB11 UOF11 UXX11 UYB11 VHT11 VHX11 VRP11 VRT11 WBL11 WBP11 WLH11 WLL11" xr:uid="{00000000-0002-0000-0200-000004000000}">
      <formula1>0</formula1>
      <formula2>0</formula2>
    </dataValidation>
    <dataValidation allowBlank="1" showInputMessage="1" showErrorMessage="1" promptTitle="Performance monitoring" prompt="Is there a functioning (and fully documented) performance monitoring system in place to compare what is happening with what was intended, so that timely corrective action can readily be taken?" sqref="WVH12 WVD12 IR12 IV12 SN12 SR12 ACJ12 ACN12 AMF12 AMJ12 AWB12 AWF12 BFX12 BGB12 BPT12 BPX12 BZP12 BZT12 CJL12 CJP12 CTH12 CTL12 DDD12 DDH12 DMZ12 DND12 DWV12 DWZ12 EGR12 EGV12 EQN12 EQR12 FAJ12 FAN12 FKF12 FKJ12 FUB12 FUF12 GDX12 GEB12 GNT12 GNX12 GXP12 GXT12 HHL12 HHP12 HRH12 HRL12 IBD12 IBH12 IKZ12 ILD12 IUV12 IUZ12 JER12 JEV12 JON12 JOR12 JYJ12 JYN12 KIF12 KIJ12 KSB12 KSF12 LBX12 LCB12 LLT12 LLX12 LVP12 LVT12 MFL12 MFP12 MPH12 MPL12 MZD12 MZH12 NIZ12 NJD12 NSV12 NSZ12 OCR12 OCV12 OMN12 OMR12 OWJ12 OWN12 PGF12 PGJ12 PQB12 PQF12 PZX12 QAB12 QJT12 QJX12 QTP12 QTT12 RDL12 RDP12 RNH12 RNL12 RXD12 RXH12 SGZ12 SHD12 SQV12 SQZ12 TAR12 TAV12 TKN12 TKR12 TUJ12 TUN12 UEF12 UEJ12 UOB12 UOF12 UXX12 UYB12 VHT12 VHX12 VRP12 VRT12 WBL12 WBP12 WLH12 WLL12" xr:uid="{00000000-0002-0000-0200-000005000000}">
      <formula1>0</formula1>
      <formula2>0</formula2>
    </dataValidation>
    <dataValidation allowBlank="1" showInputMessage="1" showErrorMessage="1" promptTitle="Shared values and vision" prompt="Is there clarity over the goal(s) of the organisation, and is that vision understood and shared by other stakeholders?   [Identify those stakeholders.]" sqref="WVH14 WVD14 IR14 IV14 SN14 SR14 ACJ14 ACN14 AMF14 AMJ14 AWB14 AWF14 BFX14 BGB14 BPT14 BPX14 BZP14 BZT14 CJL14 CJP14 CTH14 CTL14 DDD14 DDH14 DMZ14 DND14 DWV14 DWZ14 EGR14 EGV14 EQN14 EQR14 FAJ14 FAN14 FKF14 FKJ14 FUB14 FUF14 GDX14 GEB14 GNT14 GNX14 GXP14 GXT14 HHL14 HHP14 HRH14 HRL14 IBD14 IBH14 IKZ14 ILD14 IUV14 IUZ14 JER14 JEV14 JON14 JOR14 JYJ14 JYN14 KIF14 KIJ14 KSB14 KSF14 LBX14 LCB14 LLT14 LLX14 LVP14 LVT14 MFL14 MFP14 MPH14 MPL14 MZD14 MZH14 NIZ14 NJD14 NSV14 NSZ14 OCR14 OCV14 OMN14 OMR14 OWJ14 OWN14 PGF14 PGJ14 PQB14 PQF14 PZX14 QAB14 QJT14 QJX14 QTP14 QTT14 RDL14 RDP14 RNH14 RNL14 RXD14 RXH14 SGZ14 SHD14 SQV14 SQZ14 TAR14 TAV14 TKN14 TKR14 TUJ14 TUN14 UEF14 UEJ14 UOB14 UOF14 UXX14 UYB14 VHT14 VHX14 VRP14 VRT14 WBL14 WBP14 WLH14 WLL14" xr:uid="{00000000-0002-0000-0200-000006000000}">
      <formula1>0</formula1>
      <formula2>0</formula2>
    </dataValidation>
    <dataValidation allowBlank="1" showInputMessage="1" showErrorMessage="1" promptTitle="Confidence in procurement system" prompt="Are the contracts fair?  Are they fairly applied?  Is there confidence in the fairness of the whole procurement process?" sqref="WVH16 IR16 IV16 SN16 SR16 ACJ16 ACN16 AMF16 AMJ16 AWB16 AWF16 BFX16 BGB16 BPT16 BPX16 BZP16 BZT16 CJL16 CJP16 CTH16 CTL16 DDD16 DDH16 DMZ16 DND16 DWV16 DWZ16 EGR16 EGV16 EQN16 EQR16 FAJ16 FAN16 FKF16 FKJ16 FUB16 FUF16 GDX16 GEB16 GNT16 GNX16 GXP16 GXT16 HHL16 HHP16 HRH16 HRL16 IBD16 IBH16 IKZ16 ILD16 IUV16 IUZ16 JER16 JEV16 JON16 JOR16 JYJ16 JYN16 KIF16 KIJ16 KSB16 KSF16 LBX16 LCB16 LLT16 LLX16 LVP16 LVT16 MFL16 MFP16 MPH16 MPL16 MZD16 MZH16 NIZ16 NJD16 NSV16 NSZ16 OCR16 OCV16 OMN16 OMR16 OWJ16 OWN16 PGF16 PGJ16 PQB16 PQF16 PZX16 QAB16 QJT16 QJX16 QTP16 QTT16 RDL16 RDP16 RNH16 RNL16 RXD16 RXH16 SGZ16 SHD16 SQV16 SQZ16 TAR16 TAV16 TKN16 TKR16 TUJ16 TUN16 UEF16 UEJ16 UOB16 UOF16 UXX16 UYB16 VHT16 VHX16 VRP16 VRT16 WBL16 WBP16 WLH16 WLL16 WVD16" xr:uid="{00000000-0002-0000-0200-000007000000}">
      <formula1>0</formula1>
      <formula2>0</formula2>
    </dataValidation>
    <dataValidation allowBlank="1" showInputMessage="1" showErrorMessage="1" promptTitle="Institutional clarity" prompt="Is there clarity over lines of responsibility and accountability, with no ambiguity over who is in charge, or which regulations or procedures should be applied?" sqref="WVH18 WVD18 IR18 IV18 SN18 SR18 ACJ18 ACN18 AMF18 AMJ18 AWB18 AWF18 BFX18 BGB18 BPT18 BPX18 BZP18 BZT18 CJL18 CJP18 CTH18 CTL18 DDD18 DDH18 DMZ18 DND18 DWV18 DWZ18 EGR18 EGV18 EQN18 EQR18 FAJ18 FAN18 FKF18 FKJ18 FUB18 FUF18 GDX18 GEB18 GNT18 GNX18 GXP18 GXT18 HHL18 HHP18 HRH18 HRL18 IBD18 IBH18 IKZ18 ILD18 IUV18 IUZ18 JER18 JEV18 JON18 JOR18 JYJ18 JYN18 KIF18 KIJ18 KSB18 KSF18 LBX18 LCB18 LLT18 LLX18 LVP18 LVT18 MFL18 MFP18 MPH18 MPL18 MZD18 MZH18 NIZ18 NJD18 NSV18 NSZ18 OCR18 OCV18 OMN18 OMR18 OWJ18 OWN18 PGF18 PGJ18 PQB18 PQF18 PZX18 QAB18 QJT18 QJX18 QTP18 QTT18 RDL18 RDP18 RNH18 RNL18 RXD18 RXH18 SGZ18 SHD18 SQV18 SQZ18 TAR18 TAV18 TKN18 TKR18 TUJ18 TUN18 UEF18 UEJ18 UOB18 UOF18 UXX18 UYB18 VHT18 VHX18 VRP18 VRT18 WBL18 WBP18 WLH18 WLL18" xr:uid="{00000000-0002-0000-0200-000008000000}">
      <formula1>0</formula1>
      <formula2>0</formula2>
    </dataValidation>
    <dataValidation allowBlank="1" showInputMessage="1" showErrorMessage="1" promptTitle="Rule of law fairly applied" prompt="Can a contract be enforced?   Can the courts be trusted to interpret the law impartially?_x000a_" sqref="WVH19 WVD19 IR19 IV19 SN19 SR19 ACJ19 ACN19 AMF19 AMJ19 AWB19 AWF19 BFX19 BGB19 BPT19 BPX19 BZP19 BZT19 CJL19 CJP19 CTH19 CTL19 DDD19 DDH19 DMZ19 DND19 DWV19 DWZ19 EGR19 EGV19 EQN19 EQR19 FAJ19 FAN19 FKF19 FKJ19 FUB19 FUF19 GDX19 GEB19 GNT19 GNX19 GXP19 GXT19 HHL19 HHP19 HRH19 HRL19 IBD19 IBH19 IKZ19 ILD19 IUV19 IUZ19 JER19 JEV19 JON19 JOR19 JYJ19 JYN19 KIF19 KIJ19 KSB19 KSF19 LBX19 LCB19 LLT19 LLX19 LVP19 LVT19 MFL19 MFP19 MPH19 MPL19 MZD19 MZH19 NIZ19 NJD19 NSV19 NSZ19 OCR19 OCV19 OMN19 OMR19 OWJ19 OWN19 PGF19 PGJ19 PQB19 PQF19 PZX19 QAB19 QJT19 QJX19 QTP19 QTT19 RDL19 RDP19 RNH19 RNL19 RXD19 RXH19 SGZ19 SHD19 SQV19 SQZ19 TAR19 TAV19 TKN19 TKR19 TUJ19 TUN19 UEF19 UEJ19 UOB19 UOF19 UXX19 UYB19 VHT19 VHX19 VRP19 VRT19 WBL19 WBP19 WLH19 WLL19" xr:uid="{00000000-0002-0000-0200-000009000000}">
      <formula1>0</formula1>
      <formula2>0</formula2>
    </dataValidation>
    <dataValidation allowBlank="1" showInputMessage="1" showErrorMessage="1" promptTitle="Good performance rewarded" prompt="Is good performance rewarded, and poor performance discouraged?  Are key individuals paid in a manner that fairly reflects their competence, commitment and integrity?" sqref="WVH20 WVD20 IR20 IV20 SN20 SR20 ACJ20 ACN20 AMF20 AMJ20 AWB20 AWF20 BFX20 BGB20 BPT20 BPX20 BZP20 BZT20 CJL20 CJP20 CTH20 CTL20 DDD20 DDH20 DMZ20 DND20 DWV20 DWZ20 EGR20 EGV20 EQN20 EQR20 FAJ20 FAN20 FKF20 FKJ20 FUB20 FUF20 GDX20 GEB20 GNT20 GNX20 GXP20 GXT20 HHL20 HHP20 HRH20 HRL20 IBD20 IBH20 IKZ20 ILD20 IUV20 IUZ20 JER20 JEV20 JON20 JOR20 JYJ20 JYN20 KIF20 KIJ20 KSB20 KSF20 LBX20 LCB20 LLT20 LLX20 LVP20 LVT20 MFL20 MFP20 MPH20 MPL20 MZD20 MZH20 NIZ20 NJD20 NSV20 NSZ20 OCR20 OCV20 OMN20 OMR20 OWJ20 OWN20 PGF20 PGJ20 PQB20 PQF20 PZX20 QAB20 QJT20 QJX20 QTP20 QTT20 RDL20 RDP20 RNH20 RNL20 RXD20 RXH20 SGZ20 SHD20 SQV20 SQZ20 TAR20 TAV20 TKN20 TKR20 TUJ20 TUN20 UEF20 UEJ20 UOB20 UOF20 UXX20 UYB20 VHT20 VHX20 VRP20 VRT20 WBL20 WBP20 WLH20 WLL20" xr:uid="{00000000-0002-0000-0200-00000A000000}">
      <formula1>0</formula1>
      <formula2>0</formula2>
    </dataValidation>
    <dataValidation allowBlank="1" showInputMessage="1" showErrorMessage="1" promptTitle="Mutual respect" prompt="Does the govenance approach recognise and demonstrate that the effectiveness of decision-making is enhance when different stakeholders come to recognise and respect each others' areas of competence (knowledge, skills, and specific perspectives)?" sqref="WVH15:WVL15 IR15 IV15:IZ15 SN15 SR15:SV15 ACJ15 ACN15:ACR15 AMF15 AMJ15:AMN15 AWB15 AWF15:AWJ15 BFX15 BGB15:BGF15 BPT15 BPX15:BQB15 BZP15 BZT15:BZX15 CJL15 CJP15:CJT15 CTH15 CTL15:CTP15 DDD15 DDH15:DDL15 DMZ15 DND15:DNH15 DWV15 DWZ15:DXD15 EGR15 EGV15:EGZ15 EQN15 EQR15:EQV15 FAJ15 FAN15:FAR15 FKF15 FKJ15:FKN15 FUB15 FUF15:FUJ15 GDX15 GEB15:GEF15 GNT15 GNX15:GOB15 GXP15 GXT15:GXX15 HHL15 HHP15:HHT15 HRH15 HRL15:HRP15 IBD15 IBH15:IBL15 IKZ15 ILD15:ILH15 IUV15 IUZ15:IVD15 JER15 JEV15:JEZ15 JON15 JOR15:JOV15 JYJ15 JYN15:JYR15 KIF15 KIJ15:KIN15 KSB15 KSF15:KSJ15 LBX15 LCB15:LCF15 LLT15 LLX15:LMB15 LVP15 LVT15:LVX15 MFL15 MFP15:MFT15 MPH15 MPL15:MPP15 MZD15 MZH15:MZL15 NIZ15 NJD15:NJH15 NSV15 NSZ15:NTD15 OCR15 OCV15:OCZ15 OMN15 OMR15:OMV15 OWJ15 OWN15:OWR15 PGF15 PGJ15:PGN15 PQB15 PQF15:PQJ15 PZX15 QAB15:QAF15 QJT15 QJX15:QKB15 QTP15 QTT15:QTX15 RDL15 RDP15:RDT15 RNH15 RNL15:RNP15 RXD15 RXH15:RXL15 SGZ15 SHD15:SHH15 SQV15 SQZ15:SRD15 TAR15 TAV15:TAZ15 TKN15 TKR15:TKV15 TUJ15 TUN15:TUR15 UEF15 UEJ15:UEN15 UOB15 UOF15:UOJ15 UXX15 UYB15:UYF15 VHT15 VHX15:VIB15 VRP15 VRT15:VRX15 WBL15 WBP15:WBT15 WLH15 WLL15:WLP15 WVD15" xr:uid="{00000000-0002-0000-0200-00000B000000}">
      <formula1>0</formula1>
      <formula2>0</formula2>
    </dataValidation>
    <dataValidation type="date" operator="greaterThan" allowBlank="1" showInputMessage="1" showErrorMessage="1" prompt="Enter a date dd/mm/yy" sqref="WVL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xr:uid="{00000000-0002-0000-0200-00000C000000}">
      <formula1>43466</formula1>
      <formula2>0</formula2>
    </dataValidation>
    <dataValidation type="list" allowBlank="1" showInputMessage="1" showErrorMessage="1" sqref="IT6:IT8 SP6:SP8 ACL6:ACL8 AMH6:AMH8 AWD6:AWD8 BFZ6:BFZ8 BPV6:BPV8 BZR6:BZR8 CJN6:CJN8 CTJ6:CTJ8 DDF6:DDF8 DNB6:DNB8 DWX6:DWX8 EGT6:EGT8 EQP6:EQP8 FAL6:FAL8 FKH6:FKH8 FUD6:FUD8 GDZ6:GDZ8 GNV6:GNV8 GXR6:GXR8 HHN6:HHN8 HRJ6:HRJ8 IBF6:IBF8 ILB6:ILB8 IUX6:IUX8 JET6:JET8 JOP6:JOP8 JYL6:JYL8 KIH6:KIH8 KSD6:KSD8 LBZ6:LBZ8 LLV6:LLV8 LVR6:LVR8 MFN6:MFN8 MPJ6:MPJ8 MZF6:MZF8 NJB6:NJB8 NSX6:NSX8 OCT6:OCT8 OMP6:OMP8 OWL6:OWL8 PGH6:PGH8 PQD6:PQD8 PZZ6:PZZ8 QJV6:QJV8 QTR6:QTR8 RDN6:RDN8 RNJ6:RNJ8 RXF6:RXF8 SHB6:SHB8 SQX6:SQX8 TAT6:TAT8 TKP6:TKP8 TUL6:TUL8 UEH6:UEH8 UOD6:UOD8 UXZ6:UXZ8 VHV6:VHV8 VRR6:VRR8 WBN6:WBN8 WLJ6:WLJ8 WVF6:WVF8 IT10:IT12 SP10:SP12 ACL10:ACL12 AMH10:AMH12 AWD10:AWD12 BFZ10:BFZ12 BPV10:BPV12 BZR10:BZR12 CJN10:CJN12 CTJ10:CTJ12 DDF10:DDF12 DNB10:DNB12 DWX10:DWX12 EGT10:EGT12 EQP10:EQP12 FAL10:FAL12 FKH10:FKH12 FUD10:FUD12 GDZ10:GDZ12 GNV10:GNV12 GXR10:GXR12 HHN10:HHN12 HRJ10:HRJ12 IBF10:IBF12 ILB10:ILB12 IUX10:IUX12 JET10:JET12 JOP10:JOP12 JYL10:JYL12 KIH10:KIH12 KSD10:KSD12 LBZ10:LBZ12 LLV10:LLV12 LVR10:LVR12 MFN10:MFN12 MPJ10:MPJ12 MZF10:MZF12 NJB10:NJB12 NSX10:NSX12 OCT10:OCT12 OMP10:OMP12 OWL10:OWL12 PGH10:PGH12 PQD10:PQD12 PZZ10:PZZ12 QJV10:QJV12 QTR10:QTR12 RDN10:RDN12 RNJ10:RNJ12 RXF10:RXF12 SHB10:SHB12 SQX10:SQX12 TAT10:TAT12 TKP10:TKP12 TUL10:TUL12 UEH10:UEH12 UOD10:UOD12 UXZ10:UXZ12 VHV10:VHV12 VRR10:VRR12 WBN10:WBN12 WLJ10:WLJ12 WVF10:WVF12 IT14:IT16 SP14:SP16 ACL14:ACL16 AMH14:AMH16 AWD14:AWD16 BFZ14:BFZ16 BPV14:BPV16 BZR14:BZR16 CJN14:CJN16 CTJ14:CTJ16 DDF14:DDF16 DNB14:DNB16 DWX14:DWX16 EGT14:EGT16 EQP14:EQP16 FAL14:FAL16 FKH14:FKH16 FUD14:FUD16 GDZ14:GDZ16 GNV14:GNV16 GXR14:GXR16 HHN14:HHN16 HRJ14:HRJ16 IBF14:IBF16 ILB14:ILB16 IUX14:IUX16 JET14:JET16 JOP14:JOP16 JYL14:JYL16 KIH14:KIH16 KSD14:KSD16 LBZ14:LBZ16 LLV14:LLV16 LVR14:LVR16 MFN14:MFN16 MPJ14:MPJ16 MZF14:MZF16 NJB14:NJB16 NSX14:NSX16 OCT14:OCT16 OMP14:OMP16 OWL14:OWL16 PGH14:PGH16 PQD14:PQD16 PZZ14:PZZ16 QJV14:QJV16 QTR14:QTR16 RDN14:RDN16 RNJ14:RNJ16 RXF14:RXF16 SHB14:SHB16 SQX14:SQX16 TAT14:TAT16 TKP14:TKP16 TUL14:TUL16 UEH14:UEH16 UOD14:UOD16 UXZ14:UXZ16 VHV14:VHV16 VRR14:VRR16 WBN14:WBN16 WLJ14:WLJ16 WVF14:WVF16 IT18:IT20 SP18:SP20 ACL18:ACL20 AMH18:AMH20 AWD18:AWD20 BFZ18:BFZ20 BPV18:BPV20 BZR18:BZR20 CJN18:CJN20 CTJ18:CTJ20 DDF18:DDF20 DNB18:DNB20 DWX18:DWX20 EGT18:EGT20 EQP18:EQP20 FAL18:FAL20 FKH18:FKH20 FUD18:FUD20 GDZ18:GDZ20 GNV18:GNV20 GXR18:GXR20 HHN18:HHN20 HRJ18:HRJ20 IBF18:IBF20 ILB18:ILB20 IUX18:IUX20 JET18:JET20 JOP18:JOP20 JYL18:JYL20 KIH18:KIH20 KSD18:KSD20 LBZ18:LBZ20 LLV18:LLV20 LVR18:LVR20 MFN18:MFN20 MPJ18:MPJ20 MZF18:MZF20 NJB18:NJB20 NSX18:NSX20 OCT18:OCT20 OMP18:OMP20 OWL18:OWL20 PGH18:PGH20 PQD18:PQD20 PZZ18:PZZ20 QJV18:QJV20 QTR18:QTR20 RDN18:RDN20 RNJ18:RNJ20 RXF18:RXF20 SHB18:SHB20 SQX18:SQX20 TAT18:TAT20 TKP18:TKP20 TUL18:TUL20 UEH18:UEH20 UOD18:UOD20 UXZ18:UXZ20 VHV18:VHV20 VRR18:VRR20 WBN18:WBN20 WLJ18:WLJ20 WVF18:WVF20" xr:uid="{00000000-0002-0000-0200-00000D000000}">
      <formula1>$A$39:$A$40</formula1>
      <formula2>0</formula2>
    </dataValidation>
    <dataValidation type="list" allowBlank="1" showInputMessage="1" showErrorMessage="1" sqref="IS6:IS8 SO6:SO8 ACK6:ACK8 AMG6:AMG8 AWC6:AWC8 BFY6:BFY8 BPU6:BPU8 BZQ6:BZQ8 CJM6:CJM8 CTI6:CTI8 DDE6:DDE8 DNA6:DNA8 DWW6:DWW8 EGS6:EGS8 EQO6:EQO8 FAK6:FAK8 FKG6:FKG8 FUC6:FUC8 GDY6:GDY8 GNU6:GNU8 GXQ6:GXQ8 HHM6:HHM8 HRI6:HRI8 IBE6:IBE8 ILA6:ILA8 IUW6:IUW8 JES6:JES8 JOO6:JOO8 JYK6:JYK8 KIG6:KIG8 KSC6:KSC8 LBY6:LBY8 LLU6:LLU8 LVQ6:LVQ8 MFM6:MFM8 MPI6:MPI8 MZE6:MZE8 NJA6:NJA8 NSW6:NSW8 OCS6:OCS8 OMO6:OMO8 OWK6:OWK8 PGG6:PGG8 PQC6:PQC8 PZY6:PZY8 QJU6:QJU8 QTQ6:QTQ8 RDM6:RDM8 RNI6:RNI8 RXE6:RXE8 SHA6:SHA8 SQW6:SQW8 TAS6:TAS8 TKO6:TKO8 TUK6:TUK8 UEG6:UEG8 UOC6:UOC8 UXY6:UXY8 VHU6:VHU8 VRQ6:VRQ8 WBM6:WBM8 WLI6:WLI8 WVE6:WVE8 IS10:IS12 SO10:SO12 ACK10:ACK12 AMG10:AMG12 AWC10:AWC12 BFY10:BFY12 BPU10:BPU12 BZQ10:BZQ12 CJM10:CJM12 CTI10:CTI12 DDE10:DDE12 DNA10:DNA12 DWW10:DWW12 EGS10:EGS12 EQO10:EQO12 FAK10:FAK12 FKG10:FKG12 FUC10:FUC12 GDY10:GDY12 GNU10:GNU12 GXQ10:GXQ12 HHM10:HHM12 HRI10:HRI12 IBE10:IBE12 ILA10:ILA12 IUW10:IUW12 JES10:JES12 JOO10:JOO12 JYK10:JYK12 KIG10:KIG12 KSC10:KSC12 LBY10:LBY12 LLU10:LLU12 LVQ10:LVQ12 MFM10:MFM12 MPI10:MPI12 MZE10:MZE12 NJA10:NJA12 NSW10:NSW12 OCS10:OCS12 OMO10:OMO12 OWK10:OWK12 PGG10:PGG12 PQC10:PQC12 PZY10:PZY12 QJU10:QJU12 QTQ10:QTQ12 RDM10:RDM12 RNI10:RNI12 RXE10:RXE12 SHA10:SHA12 SQW10:SQW12 TAS10:TAS12 TKO10:TKO12 TUK10:TUK12 UEG10:UEG12 UOC10:UOC12 UXY10:UXY12 VHU10:VHU12 VRQ10:VRQ12 WBM10:WBM12 WLI10:WLI12 WVE10:WVE12 IS14:IS16 SO14:SO16 ACK14:ACK16 AMG14:AMG16 AWC14:AWC16 BFY14:BFY16 BPU14:BPU16 BZQ14:BZQ16 CJM14:CJM16 CTI14:CTI16 DDE14:DDE16 DNA14:DNA16 DWW14:DWW16 EGS14:EGS16 EQO14:EQO16 FAK14:FAK16 FKG14:FKG16 FUC14:FUC16 GDY14:GDY16 GNU14:GNU16 GXQ14:GXQ16 HHM14:HHM16 HRI14:HRI16 IBE14:IBE16 ILA14:ILA16 IUW14:IUW16 JES14:JES16 JOO14:JOO16 JYK14:JYK16 KIG14:KIG16 KSC14:KSC16 LBY14:LBY16 LLU14:LLU16 LVQ14:LVQ16 MFM14:MFM16 MPI14:MPI16 MZE14:MZE16 NJA14:NJA16 NSW14:NSW16 OCS14:OCS16 OMO14:OMO16 OWK14:OWK16 PGG14:PGG16 PQC14:PQC16 PZY14:PZY16 QJU14:QJU16 QTQ14:QTQ16 RDM14:RDM16 RNI14:RNI16 RXE14:RXE16 SHA14:SHA16 SQW14:SQW16 TAS14:TAS16 TKO14:TKO16 TUK14:TUK16 UEG14:UEG16 UOC14:UOC16 UXY14:UXY16 VHU14:VHU16 VRQ14:VRQ16 WBM14:WBM16 WLI14:WLI16 WVE14:WVE16 IS18:IS20 SO18:SO20 ACK18:ACK20 AMG18:AMG20 AWC18:AWC20 BFY18:BFY20 BPU18:BPU20 BZQ18:BZQ20 CJM18:CJM20 CTI18:CTI20 DDE18:DDE20 DNA18:DNA20 DWW18:DWW20 EGS18:EGS20 EQO18:EQO20 FAK18:FAK20 FKG18:FKG20 FUC18:FUC20 GDY18:GDY20 GNU18:GNU20 GXQ18:GXQ20 HHM18:HHM20 HRI18:HRI20 IBE18:IBE20 ILA18:ILA20 IUW18:IUW20 JES18:JES20 JOO18:JOO20 JYK18:JYK20 KIG18:KIG20 KSC18:KSC20 LBY18:LBY20 LLU18:LLU20 LVQ18:LVQ20 MFM18:MFM20 MPI18:MPI20 MZE18:MZE20 NJA18:NJA20 NSW18:NSW20 OCS18:OCS20 OMO18:OMO20 OWK18:OWK20 PGG18:PGG20 PQC18:PQC20 PZY18:PZY20 QJU18:QJU20 QTQ18:QTQ20 RDM18:RDM20 RNI18:RNI20 RXE18:RXE20 SHA18:SHA20 SQW18:SQW20 TAS18:TAS20 TKO18:TKO20 TUK18:TUK20 UEG18:UEG20 UOC18:UOC20 UXY18:UXY20 VHU18:VHU20 VRQ18:VRQ20 WBM18:WBM20 WLI18:WLI20 WVE18:WVE20" xr:uid="{00000000-0002-0000-0200-00000E000000}">
      <formula1>$A$37:$A$38</formula1>
      <formula2>0</formula2>
    </dataValidation>
    <dataValidation type="list" allowBlank="1" showInputMessage="1" showErrorMessage="1" sqref="IU6:IU8 SQ6:SQ8 ACM6:ACM8 AMI6:AMI8 AWE6:AWE8 BGA6:BGA8 BPW6:BPW8 BZS6:BZS8 CJO6:CJO8 CTK6:CTK8 DDG6:DDG8 DNC6:DNC8 DWY6:DWY8 EGU6:EGU8 EQQ6:EQQ8 FAM6:FAM8 FKI6:FKI8 FUE6:FUE8 GEA6:GEA8 GNW6:GNW8 GXS6:GXS8 HHO6:HHO8 HRK6:HRK8 IBG6:IBG8 ILC6:ILC8 IUY6:IUY8 JEU6:JEU8 JOQ6:JOQ8 JYM6:JYM8 KII6:KII8 KSE6:KSE8 LCA6:LCA8 LLW6:LLW8 LVS6:LVS8 MFO6:MFO8 MPK6:MPK8 MZG6:MZG8 NJC6:NJC8 NSY6:NSY8 OCU6:OCU8 OMQ6:OMQ8 OWM6:OWM8 PGI6:PGI8 PQE6:PQE8 QAA6:QAA8 QJW6:QJW8 QTS6:QTS8 RDO6:RDO8 RNK6:RNK8 RXG6:RXG8 SHC6:SHC8 SQY6:SQY8 TAU6:TAU8 TKQ6:TKQ8 TUM6:TUM8 UEI6:UEI8 UOE6:UOE8 UYA6:UYA8 VHW6:VHW8 VRS6:VRS8 WBO6:WBO8 WLK6:WLK8 WVG6:WVG8 IU10:IU12 SQ10:SQ12 ACM10:ACM12 AMI10:AMI12 AWE10:AWE12 BGA10:BGA12 BPW10:BPW12 BZS10:BZS12 CJO10:CJO12 CTK10:CTK12 DDG10:DDG12 DNC10:DNC12 DWY10:DWY12 EGU10:EGU12 EQQ10:EQQ12 FAM10:FAM12 FKI10:FKI12 FUE10:FUE12 GEA10:GEA12 GNW10:GNW12 GXS10:GXS12 HHO10:HHO12 HRK10:HRK12 IBG10:IBG12 ILC10:ILC12 IUY10:IUY12 JEU10:JEU12 JOQ10:JOQ12 JYM10:JYM12 KII10:KII12 KSE10:KSE12 LCA10:LCA12 LLW10:LLW12 LVS10:LVS12 MFO10:MFO12 MPK10:MPK12 MZG10:MZG12 NJC10:NJC12 NSY10:NSY12 OCU10:OCU12 OMQ10:OMQ12 OWM10:OWM12 PGI10:PGI12 PQE10:PQE12 QAA10:QAA12 QJW10:QJW12 QTS10:QTS12 RDO10:RDO12 RNK10:RNK12 RXG10:RXG12 SHC10:SHC12 SQY10:SQY12 TAU10:TAU12 TKQ10:TKQ12 TUM10:TUM12 UEI10:UEI12 UOE10:UOE12 UYA10:UYA12 VHW10:VHW12 VRS10:VRS12 WBO10:WBO12 WLK10:WLK12 WVG10:WVG12 IU14:IU16 SQ14:SQ16 ACM14:ACM16 AMI14:AMI16 AWE14:AWE16 BGA14:BGA16 BPW14:BPW16 BZS14:BZS16 CJO14:CJO16 CTK14:CTK16 DDG14:DDG16 DNC14:DNC16 DWY14:DWY16 EGU14:EGU16 EQQ14:EQQ16 FAM14:FAM16 FKI14:FKI16 FUE14:FUE16 GEA14:GEA16 GNW14:GNW16 GXS14:GXS16 HHO14:HHO16 HRK14:HRK16 IBG14:IBG16 ILC14:ILC16 IUY14:IUY16 JEU14:JEU16 JOQ14:JOQ16 JYM14:JYM16 KII14:KII16 KSE14:KSE16 LCA14:LCA16 LLW14:LLW16 LVS14:LVS16 MFO14:MFO16 MPK14:MPK16 MZG14:MZG16 NJC14:NJC16 NSY14:NSY16 OCU14:OCU16 OMQ14:OMQ16 OWM14:OWM16 PGI14:PGI16 PQE14:PQE16 QAA14:QAA16 QJW14:QJW16 QTS14:QTS16 RDO14:RDO16 RNK14:RNK16 RXG14:RXG16 SHC14:SHC16 SQY14:SQY16 TAU14:TAU16 TKQ14:TKQ16 TUM14:TUM16 UEI14:UEI16 UOE14:UOE16 UYA14:UYA16 VHW14:VHW16 VRS14:VRS16 WBO14:WBO16 WLK14:WLK16 WVG14:WVG16 IU18:IU20 SQ18:SQ20 ACM18:ACM20 AMI18:AMI20 AWE18:AWE20 BGA18:BGA20 BPW18:BPW20 BZS18:BZS20 CJO18:CJO20 CTK18:CTK20 DDG18:DDG20 DNC18:DNC20 DWY18:DWY20 EGU18:EGU20 EQQ18:EQQ20 FAM18:FAM20 FKI18:FKI20 FUE18:FUE20 GEA18:GEA20 GNW18:GNW20 GXS18:GXS20 HHO18:HHO20 HRK18:HRK20 IBG18:IBG20 ILC18:ILC20 IUY18:IUY20 JEU18:JEU20 JOQ18:JOQ20 JYM18:JYM20 KII18:KII20 KSE18:KSE20 LCA18:LCA20 LLW18:LLW20 LVS18:LVS20 MFO18:MFO20 MPK18:MPK20 MZG18:MZG20 NJC18:NJC20 NSY18:NSY20 OCU18:OCU20 OMQ18:OMQ20 OWM18:OWM20 PGI18:PGI20 PQE18:PQE20 QAA18:QAA20 QJW18:QJW20 QTS18:QTS20 RDO18:RDO20 RNK18:RNK20 RXG18:RXG20 SHC18:SHC20 SQY18:SQY20 TAU18:TAU20 TKQ18:TKQ20 TUM18:TUM20 UEI18:UEI20 UOE18:UOE20 UYA18:UYA20 VHW18:VHW20 VRS18:VRS20 WBO18:WBO20 WLK18:WLK20 WVG18:WVG20" xr:uid="{00000000-0002-0000-0200-00000F000000}">
      <formula1>$A$41:$A$42</formula1>
      <formula2>0</formula2>
    </dataValidation>
    <dataValidation type="date" operator="greaterThan" allowBlank="1" showInputMessage="1" showErrorMessage="1" prompt="Enter a date dd/mm/yy" sqref="I3" xr:uid="{E009219B-3D9A-4468-A69D-5AD548A55B40}">
      <formula1>43466</formula1>
    </dataValidation>
    <dataValidation allowBlank="1" showInputMessage="1" showErrorMessage="1" promptTitle="Finance, staff and equipment" prompt="Does the entity have access to sufficient quantity of resources (Finance, staff and equipment) to fulfill its role at the required scale and scope?" sqref="A6" xr:uid="{6EC8A646-E475-4C29-B65C-0C74CE721CE0}"/>
    <dataValidation allowBlank="1" showInputMessage="1" showErrorMessage="1" promptTitle="Clear operating procedures" prompt="Are clearly defined (and documented) policies and procedures in place to define the manner in which available resources (finance, staff and equipment) should be deployed in order to achieve the intended results?" sqref="A7" xr:uid="{4CA9CF13-FFD7-4830-8926-364531A85BCD}"/>
    <dataValidation allowBlank="1" showInputMessage="1" showErrorMessage="1" promptTitle="Skills and experience" prompt="Have available staff been trained in the practical application of the defined operating procedures, so that they possess the necessary skills and experience to fulfil their functions?" sqref="A8" xr:uid="{06B6467C-9973-471E-96A9-5ABE9FF72B07}"/>
    <dataValidation allowBlank="1" showInputMessage="1" showErrorMessage="1" promptTitle="Quality Management" prompt="Is there a functioning (and fully documented) quality management system in place?" sqref="A10" xr:uid="{EC0AE6F8-6AA5-4A0F-A231-8FAC2BB79985}"/>
    <dataValidation allowBlank="1" showInputMessage="1" showErrorMessage="1" promptTitle="Transparency" prompt="Is data consistently disclosed to the public in accordance with an agreed standard, reliably stored so that historical records are built up over time, and readily accessed by the general public?" sqref="A11" xr:uid="{CB39EFAA-2977-4527-8888-C5FA1596E6C5}"/>
    <dataValidation allowBlank="1" showInputMessage="1" showErrorMessage="1" promptTitle="Performance monitoring" prompt="Is there a functioning (and fully documented) performance monitoring system in place to compare what is happening with what was intended, so that timely corrective action can readily be taken?" sqref="A12" xr:uid="{12F80524-E296-4E1A-8DD0-638DA5C7B945}"/>
    <dataValidation allowBlank="1" showInputMessage="1" showErrorMessage="1" promptTitle="Shared values and vision" prompt="Is there clarity over the goal(s) of the organisation, and is that vision understood and shared by other stakeholders?   [Identify those stakeholders.]" sqref="A14" xr:uid="{42D6199F-5974-4373-8045-8B5BE05316FB}"/>
    <dataValidation allowBlank="1" showInputMessage="1" showErrorMessage="1" promptTitle="Confidence in procurement system" prompt="Are the contracts fair?  Are they fairly applied?  Is there confidence in the fairness of the whole procurement process?" sqref="A16" xr:uid="{C62FAEE8-4F67-4AB3-A37E-3B6BE0FB6415}"/>
    <dataValidation allowBlank="1" showInputMessage="1" showErrorMessage="1" promptTitle="Mutual respect" prompt="Does the govenance approach recognise and demonstrate that the effectiveness of decision-making is enhance when different stakeholders come to recognise and respect each others' areas of competence (knowledge, skills, and specific perspectives)?" sqref="A15" xr:uid="{E1B14D7F-A718-4533-BEA8-58D896B8F8B9}"/>
    <dataValidation allowBlank="1" showInputMessage="1" showErrorMessage="1" promptTitle="Institutional clarity" prompt="Is there clarity over lines of responsibility and accountability, with no ambiguity over who is in charge, or which regulations or procedures should be applied?" sqref="A18" xr:uid="{C4E36599-AD9F-45F3-A35C-4C599F46F768}"/>
    <dataValidation allowBlank="1" showInputMessage="1" showErrorMessage="1" promptTitle="Rule of law fairly applied" prompt="Can a contract be enforced?   Can the courts be trusted to interpret the law impartially?_x000a_" sqref="A19" xr:uid="{E2CBD180-7AA4-44FE-B82C-8C4D69995F69}"/>
    <dataValidation allowBlank="1" showInputMessage="1" showErrorMessage="1" promptTitle="Good performance rewarded" prompt="Is good performance rewarded, and poor performance discouraged?  Are key individuals paid in a manner that fairly reflects their competence, commitment and integrity?" sqref="A20" xr:uid="{35955960-0F51-4360-814F-C20D80A7DA2D}"/>
    <dataValidation type="list" allowBlank="1" showInputMessage="1" showErrorMessage="1" promptTitle="Evaluación" prompt="Tras leer el mensaje de entrada asociado a la celda a la derecha de esta, utilice el menú desplegable para indicar si considera que el conductor es evidente. Elija una opción:_x000a_Sí. Es evidente._x000a_Parcialmente. Es parcialmente evidente._x000a_No. No es evidente." sqref="B6:D8 B10:D12 B14:D16 B18:D20" xr:uid="{B068DF29-46C1-412A-B048-E85CCC84DD5C}">
      <formula1>$A$38:$A$40</formula1>
    </dataValidation>
    <dataValidation allowBlank="1" showInputMessage="1" showErrorMessage="1" promptTitle="Habilidades y experiencia" prompt="¿El personal disponible ha recibido formación sobre la aplicación práctica de los procedimientos operativos definidos, de modo que posean las habilidades y la experiencia necesarias para desempeñar sus funciones?" sqref="E8:I8" xr:uid="{E8B34C30-E567-48E9-82FB-A066CF9EB336}"/>
    <dataValidation allowBlank="1" showInputMessage="1" showErrorMessage="1" promptTitle="Procedimientos operativos claros" prompt="¿Existen políticas y procedimientos claramente definidos (y documentados) que determinen la manera en que deben utilizarse los recursos disponibles (financieros, de personal y de equipamiento) para lograr los resultados previstos?" sqref="E7:I7" xr:uid="{ED2455E2-E68F-43BA-B8B6-8CD45F2CE17F}"/>
    <dataValidation allowBlank="1" showInputMessage="1" showErrorMessage="1" promptTitle="Finanzas, personal y equipo" prompt="¿Tiene la entidad acceso a la cantidad suficiente de recursos (financieros, personal y equipamiento) para desempeñar su función a la escala y con el alcance requeridos?" sqref="E6:I6" xr:uid="{4A3780AD-1A33-4F9A-8A23-DA9A99FDF932}"/>
    <dataValidation allowBlank="1" showInputMessage="1" showErrorMessage="1" promptTitle="Monitoreo del desempeño" prompt="¿Existe un sistema de seguimiento del rendimiento que funcione correctamente (y esté completamente documentado) para comparar lo que está sucediendo con lo que se pretendía, de modo que se puedan tomar medidas correctivas oportunas?" sqref="E12:I12" xr:uid="{9E1220BB-40EA-4373-A2CF-3D630E61DB7A}"/>
    <dataValidation allowBlank="1" showInputMessage="1" showErrorMessage="1" promptTitle="Transparencia" prompt="¿Se divulgan los datos al público de forma sistemática y conforme a un estándar acordado, se almacenan de manera fiable para que se vayan creando registros históricos con el tiempo y el público en general pueda acceder a ellos fácilmente?" sqref="E11:I11" xr:uid="{AE736747-6BEB-4502-8779-8C39727B4E5E}"/>
    <dataValidation allowBlank="1" showInputMessage="1" showErrorMessage="1" promptTitle="Gestión de Calidad" prompt="¿Existe un sistema de gestión de calidad que funcione correctamente (y esté completamente documentado)?" sqref="E10:I10" xr:uid="{BC767489-5D2F-4EE3-84BF-2605965D744B}"/>
    <dataValidation allowBlank="1" showInputMessage="1" showErrorMessage="1" promptTitle="Valores y visión compartidos" prompt="¿Existe claridad sobre los objetivos de la organización y esa visión es comprendida y compartida por las demás partes interesadas? [Identifique a dichas partes interesadas.]" sqref="E14:I14" xr:uid="{2D671613-64FD-4F1D-83DD-31F93FBB5CF9}"/>
    <dataValidation allowBlank="1" showInputMessage="1" showErrorMessage="1" promptTitle="Respeto mutuo" prompt="¿El enfoque de gobernanza reconoce y demuestra que la toma de decisiones se ve mejorada cuando las diferentes partes interesadas actúan de buena fe y reconocen y respetan las áreas de competencia de los demás? (conocimientos y habilidades específicas) " sqref="E15:I15" xr:uid="{B4733A13-C584-45C0-A219-CA8590D968B5}"/>
    <dataValidation allowBlank="1" showInputMessage="1" showErrorMessage="1" promptTitle="Confianza en sistema adquisicion" prompt="¿Son justos los contratos? ¿Se aplican de manera justa? ¿Existe confianza en la imparcialidad de todo el proceso de contratación, incluida la gestión de las licitaciones?" sqref="E16:I16" xr:uid="{A947FD44-695F-46AD-A9D9-B081F23AFCAA}"/>
    <dataValidation allowBlank="1" showInputMessage="1" showErrorMessage="1" promptTitle="Buen desempeño recompensado" prompt="¿Se recompensa el buen desempeño y se desincentiva el mal desempeño? ¿Se remunera a las personas clave de manera que refleje justamente su competencia, compromiso e integridad?" sqref="E20:I20" xr:uid="{8BE65BF9-76A6-40CF-92F7-CFD89A1CBEC7}"/>
    <dataValidation allowBlank="1" showInputMessage="1" showErrorMessage="1" promptTitle="Aplicación estado de derecho" prompt="¿Se puede hacer cumplir un contrato? ¿Se puede confiar en que los tribunales interpreten la ley de forma imparcial?_x000a_" sqref="E19:I19" xr:uid="{1B1E7890-34B7-407B-B1BB-BCC4A0F0BCCB}"/>
    <dataValidation allowBlank="1" showInputMessage="1" showErrorMessage="1" promptTitle="Claridad institucional" prompt="¿Existe claridad en cuanto a las líneas de responsabilidad y rendición de cuentas, sin ambigüedad alguna sobre quién está al mando o qué reglamentos o procedimientos deben aplicarse?" sqref="E18:I18" xr:uid="{061D8753-0DB9-42CB-8FE6-F4DFDE67B880}"/>
  </dataValidations>
  <pageMargins left="0.7" right="0.7" top="0.75" bottom="0.75" header="0.511811023622047" footer="0.511811023622047"/>
  <pageSetup paperSize="9" scale="56"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9"/>
  <sheetViews>
    <sheetView zoomScale="90" zoomScaleNormal="90" workbookViewId="0">
      <selection sqref="A1:I1"/>
    </sheetView>
  </sheetViews>
  <sheetFormatPr baseColWidth="10" defaultColWidth="10.796875" defaultRowHeight="14.4"/>
  <cols>
    <col min="1" max="1" width="12.296875" style="87" customWidth="1"/>
    <col min="2" max="2" width="8.19921875" style="87" customWidth="1"/>
    <col min="3" max="3" width="27.5" style="90" customWidth="1"/>
    <col min="4" max="4" width="51.796875" style="91" customWidth="1"/>
    <col min="5" max="5" width="24.796875" style="91" customWidth="1"/>
    <col min="6" max="6" width="29.19921875" style="91" customWidth="1"/>
    <col min="7" max="7" width="10.296875" style="91" customWidth="1"/>
    <col min="8" max="9" width="8" style="91" customWidth="1"/>
    <col min="10" max="11" width="3.19921875" style="87" customWidth="1"/>
    <col min="12" max="13" width="10.796875" style="87" hidden="1" customWidth="1"/>
    <col min="14" max="14" width="14.796875" style="91" hidden="1" customWidth="1"/>
    <col min="15" max="15" width="16.69921875" style="87" hidden="1" customWidth="1"/>
    <col min="16" max="19" width="10.796875" style="87" hidden="1" customWidth="1"/>
    <col min="20" max="20" width="106.19921875" style="87" hidden="1" customWidth="1"/>
    <col min="21" max="29" width="3.19921875" style="87" hidden="1" customWidth="1"/>
    <col min="30" max="30" width="10.796875" style="87" hidden="1" customWidth="1"/>
    <col min="31" max="16384" width="10.796875" style="87"/>
  </cols>
  <sheetData>
    <row r="1" spans="1:30" ht="35.4" customHeight="1" thickBot="1">
      <c r="A1" s="797" t="s">
        <v>442</v>
      </c>
      <c r="B1" s="797"/>
      <c r="C1" s="797"/>
      <c r="D1" s="797"/>
      <c r="E1" s="797"/>
      <c r="F1" s="797"/>
      <c r="G1" s="797"/>
      <c r="H1" s="797"/>
      <c r="I1" s="797"/>
      <c r="N1" s="87"/>
      <c r="T1" s="963" t="s">
        <v>29</v>
      </c>
      <c r="U1" s="963"/>
      <c r="V1" s="963"/>
    </row>
    <row r="2" spans="1:30" ht="24.75" customHeight="1">
      <c r="A2" s="500" t="s">
        <v>418</v>
      </c>
      <c r="B2" s="957"/>
      <c r="C2" s="958"/>
      <c r="D2" s="502" t="s">
        <v>419</v>
      </c>
      <c r="E2" s="957"/>
      <c r="F2" s="958"/>
      <c r="G2" s="503" t="s">
        <v>420</v>
      </c>
      <c r="H2" s="959"/>
      <c r="I2" s="960"/>
      <c r="M2" s="95" t="s">
        <v>32</v>
      </c>
      <c r="N2" s="95" t="s">
        <v>25</v>
      </c>
      <c r="O2" s="96" t="s">
        <v>33</v>
      </c>
      <c r="P2" s="95" t="s">
        <v>34</v>
      </c>
      <c r="Q2" s="96" t="s">
        <v>35</v>
      </c>
      <c r="R2" s="97" t="s">
        <v>36</v>
      </c>
      <c r="S2" s="97" t="s">
        <v>37</v>
      </c>
    </row>
    <row r="3" spans="1:30" ht="27" customHeight="1" thickBot="1">
      <c r="A3" s="961" t="s">
        <v>195</v>
      </c>
      <c r="B3" s="962"/>
      <c r="C3" s="504" t="s">
        <v>196</v>
      </c>
      <c r="D3" s="455" t="s">
        <v>219</v>
      </c>
      <c r="E3" s="455" t="s">
        <v>421</v>
      </c>
      <c r="F3" s="455" t="s">
        <v>220</v>
      </c>
      <c r="G3" s="455" t="s">
        <v>221</v>
      </c>
      <c r="H3" s="454" t="s">
        <v>13</v>
      </c>
      <c r="I3" s="506" t="s">
        <v>14</v>
      </c>
      <c r="L3" s="91" t="s">
        <v>26</v>
      </c>
      <c r="M3" s="91" t="s">
        <v>439</v>
      </c>
    </row>
    <row r="4" spans="1:30" ht="27" customHeight="1">
      <c r="A4" s="951" t="s">
        <v>197</v>
      </c>
      <c r="B4" s="878"/>
      <c r="C4" s="508" t="s">
        <v>198</v>
      </c>
      <c r="D4" s="559"/>
      <c r="E4" s="559"/>
      <c r="F4" s="569"/>
      <c r="G4" s="535"/>
      <c r="H4" s="1204" t="str">
        <f>IF(D4="", "", IF(OR(D4=0, D4="No publicado"), "No", "Sí"))</f>
        <v/>
      </c>
      <c r="I4" s="530"/>
      <c r="M4" s="91" t="s">
        <v>440</v>
      </c>
      <c r="N4" s="1203" t="str">
        <f>IF(G4="ALTO",3,IF(G4="MEDIO",2,IF(G4="BAJO",1,IF(G4="",""))))</f>
        <v/>
      </c>
      <c r="Q4" s="1202">
        <f>COUNTA(G4)</f>
        <v>0</v>
      </c>
      <c r="R4" s="1202">
        <f t="shared" ref="R4:R23" si="0">COUNTA(H4)</f>
        <v>1</v>
      </c>
      <c r="S4" s="1202">
        <f>Q4+R4</f>
        <v>1</v>
      </c>
      <c r="T4" s="104" t="s">
        <v>444</v>
      </c>
      <c r="U4" s="104" t="s">
        <v>39</v>
      </c>
    </row>
    <row r="5" spans="1:30" ht="27" customHeight="1">
      <c r="A5" s="952"/>
      <c r="B5" s="879"/>
      <c r="C5" s="509" t="s">
        <v>199</v>
      </c>
      <c r="D5" s="560"/>
      <c r="E5" s="560"/>
      <c r="F5" s="562"/>
      <c r="G5" s="529"/>
      <c r="H5" s="1205" t="str">
        <f t="shared" ref="H5:H23" si="1">IF(D5="", "", IF(OR(D5=0, D5="No publicado"), "No", "Sí"))</f>
        <v/>
      </c>
      <c r="I5" s="531"/>
      <c r="M5" s="91" t="s">
        <v>441</v>
      </c>
      <c r="N5" s="1203" t="str">
        <f t="shared" ref="N5:N23" si="2">IF(G5="ALTO",3,IF(G5="MEDIO",2,IF(G5="BAJO",1,IF(G5="",""))))</f>
        <v/>
      </c>
      <c r="Q5" s="1202">
        <f t="shared" ref="Q5:Q23" si="3">COUNTA(G5)</f>
        <v>0</v>
      </c>
      <c r="R5" s="1202">
        <f t="shared" si="0"/>
        <v>1</v>
      </c>
      <c r="S5" s="1202">
        <f t="shared" ref="S5:S23" si="4">Q5+R5</f>
        <v>1</v>
      </c>
      <c r="T5" s="106" t="s">
        <v>445</v>
      </c>
      <c r="U5" s="106" t="s">
        <v>40</v>
      </c>
      <c r="V5" s="106" t="s">
        <v>41</v>
      </c>
      <c r="AD5" s="87" t="s">
        <v>443</v>
      </c>
    </row>
    <row r="6" spans="1:30" ht="27" customHeight="1">
      <c r="A6" s="507" t="s">
        <v>13</v>
      </c>
      <c r="B6" s="26">
        <f>ROUND(COUNTIF(H4:H10,"Sí")/7,2)</f>
        <v>0</v>
      </c>
      <c r="C6" s="509" t="s">
        <v>17</v>
      </c>
      <c r="D6" s="560"/>
      <c r="E6" s="560"/>
      <c r="F6" s="562"/>
      <c r="G6" s="529"/>
      <c r="H6" s="1205" t="str">
        <f t="shared" si="1"/>
        <v/>
      </c>
      <c r="I6" s="531"/>
      <c r="L6" s="87" t="s">
        <v>432</v>
      </c>
      <c r="N6" s="1203" t="str">
        <f t="shared" si="2"/>
        <v/>
      </c>
      <c r="Q6" s="1202">
        <f t="shared" si="3"/>
        <v>0</v>
      </c>
      <c r="R6" s="1202">
        <f t="shared" si="0"/>
        <v>1</v>
      </c>
      <c r="S6" s="1202">
        <f t="shared" si="4"/>
        <v>1</v>
      </c>
      <c r="T6" s="104" t="s">
        <v>446</v>
      </c>
      <c r="U6" s="104" t="s">
        <v>43</v>
      </c>
      <c r="V6" s="104" t="s">
        <v>44</v>
      </c>
      <c r="AD6" s="87" t="s">
        <v>27</v>
      </c>
    </row>
    <row r="7" spans="1:30" ht="27" customHeight="1">
      <c r="A7" s="507" t="s">
        <v>14</v>
      </c>
      <c r="B7" s="26">
        <f>ROUND(COUNTIF(I4:I10,"Sí")/7,2)</f>
        <v>0</v>
      </c>
      <c r="C7" s="509" t="s">
        <v>200</v>
      </c>
      <c r="D7" s="560"/>
      <c r="E7" s="560"/>
      <c r="F7" s="1171"/>
      <c r="G7" s="529"/>
      <c r="H7" s="1205" t="str">
        <f t="shared" si="1"/>
        <v/>
      </c>
      <c r="I7" s="531"/>
      <c r="L7" s="87" t="s">
        <v>437</v>
      </c>
      <c r="N7" s="1203" t="str">
        <f t="shared" si="2"/>
        <v/>
      </c>
      <c r="Q7" s="1202">
        <f>COUNTA(G7)</f>
        <v>0</v>
      </c>
      <c r="R7" s="1202">
        <f>COUNTA(H7)</f>
        <v>1</v>
      </c>
      <c r="S7" s="1202">
        <f t="shared" si="4"/>
        <v>1</v>
      </c>
      <c r="T7" s="106" t="s">
        <v>447</v>
      </c>
      <c r="U7" s="106" t="s">
        <v>46</v>
      </c>
      <c r="V7" s="106" t="s">
        <v>47</v>
      </c>
    </row>
    <row r="8" spans="1:30" ht="27" customHeight="1">
      <c r="A8" s="507" t="s">
        <v>221</v>
      </c>
      <c r="B8" s="108" t="str">
        <f>IFERROR(IF(P10=3,"ALTO",IF(P10=2,"MEDIO",IF(P10=1,"BAJO",IF(P10=0,"-")))),"-")</f>
        <v>-</v>
      </c>
      <c r="C8" s="509" t="s">
        <v>201</v>
      </c>
      <c r="D8" s="560"/>
      <c r="E8" s="560"/>
      <c r="F8" s="562"/>
      <c r="G8" s="529"/>
      <c r="H8" s="1205" t="str">
        <f t="shared" si="1"/>
        <v/>
      </c>
      <c r="I8" s="532"/>
      <c r="L8" s="87" t="s">
        <v>436</v>
      </c>
      <c r="N8" s="1203" t="str">
        <f t="shared" si="2"/>
        <v/>
      </c>
      <c r="Q8" s="1202">
        <f t="shared" si="3"/>
        <v>0</v>
      </c>
      <c r="R8" s="1202">
        <f t="shared" si="0"/>
        <v>1</v>
      </c>
      <c r="S8" s="1202">
        <f t="shared" si="4"/>
        <v>1</v>
      </c>
      <c r="T8" s="104" t="s">
        <v>448</v>
      </c>
      <c r="U8" s="104" t="s">
        <v>49</v>
      </c>
      <c r="V8" s="104" t="s">
        <v>50</v>
      </c>
    </row>
    <row r="9" spans="1:30" ht="27" customHeight="1">
      <c r="A9" s="109"/>
      <c r="B9" s="45"/>
      <c r="C9" s="509" t="s">
        <v>202</v>
      </c>
      <c r="D9" s="560"/>
      <c r="E9" s="560"/>
      <c r="F9" s="562"/>
      <c r="G9" s="529"/>
      <c r="H9" s="1205" t="str">
        <f t="shared" si="1"/>
        <v/>
      </c>
      <c r="I9" s="532"/>
      <c r="L9" s="87" t="s">
        <v>438</v>
      </c>
      <c r="N9" s="1203" t="str">
        <f t="shared" si="2"/>
        <v/>
      </c>
      <c r="Q9" s="1202">
        <f t="shared" si="3"/>
        <v>0</v>
      </c>
      <c r="R9" s="1202">
        <f t="shared" si="0"/>
        <v>1</v>
      </c>
      <c r="S9" s="1202">
        <f t="shared" si="4"/>
        <v>1</v>
      </c>
      <c r="T9" s="106" t="s">
        <v>449</v>
      </c>
      <c r="U9" s="106" t="s">
        <v>52</v>
      </c>
      <c r="V9" s="106" t="s">
        <v>53</v>
      </c>
    </row>
    <row r="10" spans="1:30" ht="27" customHeight="1" thickBot="1">
      <c r="A10" s="110"/>
      <c r="B10" s="111"/>
      <c r="C10" s="510" t="s">
        <v>203</v>
      </c>
      <c r="D10" s="567"/>
      <c r="E10" s="567"/>
      <c r="F10" s="568"/>
      <c r="G10" s="533"/>
      <c r="H10" s="1206" t="str">
        <f t="shared" si="1"/>
        <v/>
      </c>
      <c r="I10" s="534"/>
      <c r="L10" s="87" t="s">
        <v>435</v>
      </c>
      <c r="N10" s="1203" t="str">
        <f t="shared" si="2"/>
        <v/>
      </c>
      <c r="O10" s="1202">
        <f>SUM(N4:N10)/(0.001+COUNT(N4:N10))</f>
        <v>0</v>
      </c>
      <c r="P10" s="1202">
        <f>ROUND(O10,0)</f>
        <v>0</v>
      </c>
      <c r="Q10" s="1202">
        <f t="shared" si="3"/>
        <v>0</v>
      </c>
      <c r="R10" s="1202">
        <f t="shared" si="0"/>
        <v>1</v>
      </c>
      <c r="S10" s="1202">
        <f t="shared" si="4"/>
        <v>1</v>
      </c>
      <c r="T10" s="104" t="s">
        <v>450</v>
      </c>
      <c r="U10" s="104" t="s">
        <v>55</v>
      </c>
      <c r="V10" s="104" t="s">
        <v>56</v>
      </c>
    </row>
    <row r="11" spans="1:30" ht="27" customHeight="1">
      <c r="A11" s="951" t="s">
        <v>204</v>
      </c>
      <c r="B11" s="878"/>
      <c r="C11" s="508" t="s">
        <v>205</v>
      </c>
      <c r="D11" s="559"/>
      <c r="E11" s="559"/>
      <c r="F11" s="561"/>
      <c r="G11" s="535"/>
      <c r="H11" s="1204" t="str">
        <f t="shared" si="1"/>
        <v/>
      </c>
      <c r="I11" s="530"/>
      <c r="L11" s="87" t="s">
        <v>434</v>
      </c>
      <c r="N11" s="1203" t="str">
        <f t="shared" si="2"/>
        <v/>
      </c>
      <c r="Q11" s="1202">
        <f t="shared" si="3"/>
        <v>0</v>
      </c>
      <c r="R11" s="1202">
        <f t="shared" si="0"/>
        <v>1</v>
      </c>
      <c r="S11" s="1202">
        <f t="shared" si="4"/>
        <v>1</v>
      </c>
      <c r="T11" s="106" t="s">
        <v>452</v>
      </c>
      <c r="U11" s="106" t="s">
        <v>57</v>
      </c>
      <c r="V11" s="106" t="s">
        <v>58</v>
      </c>
    </row>
    <row r="12" spans="1:30" ht="27" customHeight="1">
      <c r="A12" s="952"/>
      <c r="B12" s="879"/>
      <c r="C12" s="509" t="s">
        <v>206</v>
      </c>
      <c r="D12" s="560"/>
      <c r="E12" s="560"/>
      <c r="F12" s="562"/>
      <c r="G12" s="529"/>
      <c r="H12" s="1205" t="str">
        <f t="shared" si="1"/>
        <v/>
      </c>
      <c r="I12" s="531"/>
      <c r="L12" s="87" t="s">
        <v>433</v>
      </c>
      <c r="N12" s="1203" t="str">
        <f t="shared" si="2"/>
        <v/>
      </c>
      <c r="Q12" s="1202">
        <f t="shared" si="3"/>
        <v>0</v>
      </c>
      <c r="R12" s="1202">
        <f t="shared" si="0"/>
        <v>1</v>
      </c>
      <c r="S12" s="1202">
        <f t="shared" si="4"/>
        <v>1</v>
      </c>
      <c r="T12" s="104" t="s">
        <v>451</v>
      </c>
      <c r="U12" s="104" t="s">
        <v>60</v>
      </c>
      <c r="V12" s="104" t="s">
        <v>61</v>
      </c>
    </row>
    <row r="13" spans="1:30" ht="27" customHeight="1">
      <c r="A13" s="507" t="s">
        <v>13</v>
      </c>
      <c r="B13" s="26">
        <f>ROUND(COUNTIF(H11:H17,"Sí")/7,2)</f>
        <v>0</v>
      </c>
      <c r="C13" s="509" t="s">
        <v>207</v>
      </c>
      <c r="D13" s="560"/>
      <c r="E13" s="560"/>
      <c r="F13" s="562"/>
      <c r="G13" s="529"/>
      <c r="H13" s="1205" t="str">
        <f t="shared" si="1"/>
        <v/>
      </c>
      <c r="I13" s="531"/>
      <c r="N13" s="1203" t="str">
        <f t="shared" si="2"/>
        <v/>
      </c>
      <c r="Q13" s="1202">
        <f t="shared" si="3"/>
        <v>0</v>
      </c>
      <c r="R13" s="1202">
        <f t="shared" si="0"/>
        <v>1</v>
      </c>
      <c r="S13" s="1202">
        <f t="shared" si="4"/>
        <v>1</v>
      </c>
      <c r="T13" s="106" t="s">
        <v>453</v>
      </c>
      <c r="U13" s="106" t="s">
        <v>62</v>
      </c>
      <c r="V13" s="106" t="s">
        <v>63</v>
      </c>
    </row>
    <row r="14" spans="1:30" ht="27" customHeight="1">
      <c r="A14" s="507" t="s">
        <v>14</v>
      </c>
      <c r="B14" s="26">
        <f>ROUND(COUNTIF(I11:I17,"Sí")/7,2)</f>
        <v>0</v>
      </c>
      <c r="C14" s="509" t="s">
        <v>208</v>
      </c>
      <c r="D14" s="560"/>
      <c r="E14" s="560"/>
      <c r="F14" s="1171"/>
      <c r="G14" s="529"/>
      <c r="H14" s="1205" t="str">
        <f t="shared" si="1"/>
        <v/>
      </c>
      <c r="I14" s="531"/>
      <c r="N14" s="1203" t="str">
        <f t="shared" si="2"/>
        <v/>
      </c>
      <c r="Q14" s="1202">
        <f t="shared" si="3"/>
        <v>0</v>
      </c>
      <c r="R14" s="1202">
        <f t="shared" si="0"/>
        <v>1</v>
      </c>
      <c r="S14" s="1202">
        <f t="shared" si="4"/>
        <v>1</v>
      </c>
      <c r="T14" s="104" t="s">
        <v>454</v>
      </c>
      <c r="U14" s="104" t="s">
        <v>64</v>
      </c>
      <c r="V14" s="104" t="s">
        <v>65</v>
      </c>
    </row>
    <row r="15" spans="1:30" ht="27" customHeight="1">
      <c r="A15" s="507" t="s">
        <v>221</v>
      </c>
      <c r="B15" s="108" t="str">
        <f>IFERROR(IF(P17=3,"ALTO",IF(P17=2,"MEDIO",IF(P17=1,"BAJO",IF(P17=0,"-")))),"-")</f>
        <v>-</v>
      </c>
      <c r="C15" s="509" t="s">
        <v>209</v>
      </c>
      <c r="D15" s="560"/>
      <c r="E15" s="560"/>
      <c r="F15" s="562"/>
      <c r="G15" s="529"/>
      <c r="H15" s="1205" t="str">
        <f t="shared" si="1"/>
        <v/>
      </c>
      <c r="I15" s="532"/>
      <c r="N15" s="1203" t="str">
        <f t="shared" si="2"/>
        <v/>
      </c>
      <c r="Q15" s="1202">
        <f t="shared" si="3"/>
        <v>0</v>
      </c>
      <c r="R15" s="1202">
        <f t="shared" si="0"/>
        <v>1</v>
      </c>
      <c r="S15" s="1202">
        <f t="shared" si="4"/>
        <v>1</v>
      </c>
      <c r="T15" s="106" t="s">
        <v>455</v>
      </c>
      <c r="U15" s="106" t="s">
        <v>66</v>
      </c>
      <c r="V15" s="106" t="s">
        <v>67</v>
      </c>
    </row>
    <row r="16" spans="1:30" ht="27" customHeight="1">
      <c r="A16" s="109"/>
      <c r="B16" s="45"/>
      <c r="C16" s="509" t="s">
        <v>210</v>
      </c>
      <c r="D16" s="560"/>
      <c r="E16" s="560"/>
      <c r="F16" s="562"/>
      <c r="G16" s="529"/>
      <c r="H16" s="1205" t="str">
        <f t="shared" si="1"/>
        <v/>
      </c>
      <c r="I16" s="532"/>
      <c r="N16" s="1203" t="str">
        <f t="shared" si="2"/>
        <v/>
      </c>
      <c r="Q16" s="1202">
        <f t="shared" si="3"/>
        <v>0</v>
      </c>
      <c r="R16" s="1202">
        <f t="shared" si="0"/>
        <v>1</v>
      </c>
      <c r="S16" s="1202">
        <f t="shared" si="4"/>
        <v>1</v>
      </c>
      <c r="T16" s="104" t="s">
        <v>456</v>
      </c>
      <c r="U16" s="104" t="s">
        <v>68</v>
      </c>
      <c r="V16" s="104" t="s">
        <v>69</v>
      </c>
    </row>
    <row r="17" spans="1:22" ht="27" customHeight="1" thickBot="1">
      <c r="A17" s="118"/>
      <c r="B17" s="119"/>
      <c r="C17" s="510" t="s">
        <v>211</v>
      </c>
      <c r="D17" s="567"/>
      <c r="E17" s="567"/>
      <c r="F17" s="568"/>
      <c r="G17" s="533"/>
      <c r="H17" s="1206" t="str">
        <f t="shared" si="1"/>
        <v/>
      </c>
      <c r="I17" s="534"/>
      <c r="N17" s="1203" t="str">
        <f t="shared" si="2"/>
        <v/>
      </c>
      <c r="O17" s="1202">
        <f>SUM(N11:N17)/(0.001+COUNT(N11:N17))</f>
        <v>0</v>
      </c>
      <c r="P17" s="1202">
        <f>ROUND(O17,0)</f>
        <v>0</v>
      </c>
      <c r="Q17" s="1202">
        <f t="shared" si="3"/>
        <v>0</v>
      </c>
      <c r="R17" s="1202">
        <f t="shared" si="0"/>
        <v>1</v>
      </c>
      <c r="S17" s="1202">
        <f t="shared" si="4"/>
        <v>1</v>
      </c>
      <c r="T17" s="106" t="s">
        <v>457</v>
      </c>
      <c r="U17" s="106" t="s">
        <v>70</v>
      </c>
      <c r="V17" s="106" t="s">
        <v>71</v>
      </c>
    </row>
    <row r="18" spans="1:22" ht="27" customHeight="1">
      <c r="A18" s="951" t="s">
        <v>212</v>
      </c>
      <c r="B18" s="878"/>
      <c r="C18" s="508" t="s">
        <v>213</v>
      </c>
      <c r="D18" s="563"/>
      <c r="E18" s="563"/>
      <c r="F18" s="564"/>
      <c r="G18" s="565"/>
      <c r="H18" s="1207" t="str">
        <f t="shared" si="1"/>
        <v/>
      </c>
      <c r="I18" s="566"/>
      <c r="N18" s="1203" t="str">
        <f t="shared" si="2"/>
        <v/>
      </c>
      <c r="Q18" s="1202">
        <f t="shared" si="3"/>
        <v>0</v>
      </c>
      <c r="R18" s="1202">
        <f t="shared" si="0"/>
        <v>1</v>
      </c>
      <c r="S18" s="1202">
        <f t="shared" si="4"/>
        <v>1</v>
      </c>
      <c r="T18" s="104" t="s">
        <v>458</v>
      </c>
      <c r="U18" s="104" t="s">
        <v>72</v>
      </c>
      <c r="V18" s="104" t="s">
        <v>72</v>
      </c>
    </row>
    <row r="19" spans="1:22" ht="27" customHeight="1">
      <c r="A19" s="952"/>
      <c r="B19" s="879"/>
      <c r="C19" s="509" t="s">
        <v>214</v>
      </c>
      <c r="D19" s="560"/>
      <c r="E19" s="560"/>
      <c r="F19" s="562"/>
      <c r="G19" s="529"/>
      <c r="H19" s="1205" t="str">
        <f t="shared" si="1"/>
        <v/>
      </c>
      <c r="I19" s="531"/>
      <c r="N19" s="1203" t="str">
        <f t="shared" si="2"/>
        <v/>
      </c>
      <c r="Q19" s="1202">
        <f t="shared" si="3"/>
        <v>0</v>
      </c>
      <c r="R19" s="1202">
        <f t="shared" si="0"/>
        <v>1</v>
      </c>
      <c r="S19" s="1202">
        <f t="shared" si="4"/>
        <v>1</v>
      </c>
      <c r="T19" s="106" t="s">
        <v>459</v>
      </c>
      <c r="U19" s="106" t="s">
        <v>73</v>
      </c>
      <c r="V19" s="106" t="s">
        <v>74</v>
      </c>
    </row>
    <row r="20" spans="1:22" ht="27" customHeight="1">
      <c r="A20" s="507" t="s">
        <v>13</v>
      </c>
      <c r="B20" s="26">
        <f>ROUND(COUNTIF(H18:H23,"Sí")/6,2)</f>
        <v>0</v>
      </c>
      <c r="C20" s="509" t="s">
        <v>215</v>
      </c>
      <c r="D20" s="560"/>
      <c r="E20" s="560"/>
      <c r="F20" s="562"/>
      <c r="G20" s="529"/>
      <c r="H20" s="1205" t="str">
        <f t="shared" si="1"/>
        <v/>
      </c>
      <c r="I20" s="531"/>
      <c r="N20" s="1203" t="str">
        <f t="shared" si="2"/>
        <v/>
      </c>
      <c r="Q20" s="1202">
        <f t="shared" si="3"/>
        <v>0</v>
      </c>
      <c r="R20" s="1202">
        <f t="shared" si="0"/>
        <v>1</v>
      </c>
      <c r="S20" s="1202">
        <f t="shared" si="4"/>
        <v>1</v>
      </c>
      <c r="T20" s="104" t="s">
        <v>460</v>
      </c>
      <c r="U20" s="104" t="s">
        <v>75</v>
      </c>
      <c r="V20" s="104" t="s">
        <v>76</v>
      </c>
    </row>
    <row r="21" spans="1:22" ht="27" customHeight="1">
      <c r="A21" s="507" t="s">
        <v>14</v>
      </c>
      <c r="B21" s="26">
        <f>ROUND(COUNTIF(I18:I23,"Sí")/6,2)</f>
        <v>0</v>
      </c>
      <c r="C21" s="509" t="s">
        <v>216</v>
      </c>
      <c r="D21" s="560"/>
      <c r="E21" s="560"/>
      <c r="F21" s="562"/>
      <c r="G21" s="529"/>
      <c r="H21" s="1205" t="str">
        <f t="shared" si="1"/>
        <v/>
      </c>
      <c r="I21" s="531"/>
      <c r="N21" s="1203" t="str">
        <f t="shared" si="2"/>
        <v/>
      </c>
      <c r="Q21" s="1202">
        <f t="shared" si="3"/>
        <v>0</v>
      </c>
      <c r="R21" s="1202">
        <f t="shared" si="0"/>
        <v>1</v>
      </c>
      <c r="S21" s="1202">
        <f t="shared" si="4"/>
        <v>1</v>
      </c>
      <c r="T21" s="106" t="s">
        <v>466</v>
      </c>
      <c r="U21" s="106" t="s">
        <v>77</v>
      </c>
      <c r="V21" s="106" t="s">
        <v>78</v>
      </c>
    </row>
    <row r="22" spans="1:22" ht="27" customHeight="1">
      <c r="A22" s="507" t="s">
        <v>221</v>
      </c>
      <c r="B22" s="108" t="str">
        <f>IFERROR(IF(P23=3,"ALTO",IF(P23=2,"MEDIO",IF(P23=1,"BAJO",IF(P23=0,"-")))),"-")</f>
        <v>-</v>
      </c>
      <c r="C22" s="509" t="s">
        <v>217</v>
      </c>
      <c r="D22" s="560"/>
      <c r="E22" s="560"/>
      <c r="F22" s="562"/>
      <c r="G22" s="529"/>
      <c r="H22" s="1205" t="str">
        <f t="shared" si="1"/>
        <v/>
      </c>
      <c r="I22" s="532"/>
      <c r="N22" s="1203" t="str">
        <f t="shared" si="2"/>
        <v/>
      </c>
      <c r="Q22" s="1202">
        <f t="shared" si="3"/>
        <v>0</v>
      </c>
      <c r="R22" s="1202">
        <f t="shared" si="0"/>
        <v>1</v>
      </c>
      <c r="S22" s="1202">
        <f t="shared" si="4"/>
        <v>1</v>
      </c>
      <c r="T22" s="104" t="s">
        <v>461</v>
      </c>
      <c r="U22" s="104" t="s">
        <v>79</v>
      </c>
      <c r="V22" s="104" t="s">
        <v>79</v>
      </c>
    </row>
    <row r="23" spans="1:22" ht="27" customHeight="1" thickBot="1">
      <c r="A23" s="118"/>
      <c r="B23" s="120"/>
      <c r="C23" s="510" t="s">
        <v>218</v>
      </c>
      <c r="D23" s="560"/>
      <c r="E23" s="560"/>
      <c r="F23" s="562"/>
      <c r="G23" s="533"/>
      <c r="H23" s="1206" t="str">
        <f t="shared" si="1"/>
        <v/>
      </c>
      <c r="I23" s="532"/>
      <c r="N23" s="1203" t="str">
        <f t="shared" si="2"/>
        <v/>
      </c>
      <c r="O23" s="1202">
        <f>SUM(N18:N23)/(0.001+COUNT(N18:N23))</f>
        <v>0</v>
      </c>
      <c r="P23" s="1202">
        <f>ROUND(O23,0)</f>
        <v>0</v>
      </c>
      <c r="Q23" s="1202">
        <f t="shared" si="3"/>
        <v>0</v>
      </c>
      <c r="R23" s="1202">
        <f t="shared" si="0"/>
        <v>1</v>
      </c>
      <c r="S23" s="1202">
        <f t="shared" si="4"/>
        <v>1</v>
      </c>
      <c r="T23" s="106" t="s">
        <v>462</v>
      </c>
      <c r="U23" s="106" t="s">
        <v>80</v>
      </c>
      <c r="V23" s="106" t="s">
        <v>81</v>
      </c>
    </row>
    <row r="24" spans="1:22" ht="58.8" customHeight="1" thickBot="1">
      <c r="A24" s="953" t="s">
        <v>422</v>
      </c>
      <c r="B24" s="954"/>
      <c r="C24" s="954"/>
      <c r="D24" s="956" t="s">
        <v>423</v>
      </c>
      <c r="E24" s="956"/>
      <c r="F24" s="956"/>
      <c r="G24" s="1208" t="str">
        <f>IFERROR(IF(P24=3,"ALTO",IF(P24=2,"MEDIO",IF(P24=1,"BAJO",IF(P24=0,"-")))),"-")</f>
        <v>-</v>
      </c>
      <c r="H24" s="122">
        <f>ROUND(COUNTIF(H4:H23,"Sí")/20,2)</f>
        <v>0</v>
      </c>
      <c r="I24" s="123">
        <f>ROUND(COUNTIF(I4:I23,"Sí")/20,2)</f>
        <v>0</v>
      </c>
      <c r="O24" s="1202">
        <f>AVERAGE(O4:O23)</f>
        <v>0</v>
      </c>
      <c r="P24" s="1202">
        <f>ROUND(O24,0)</f>
        <v>0</v>
      </c>
      <c r="T24" s="104" t="s">
        <v>463</v>
      </c>
      <c r="U24" s="104" t="s">
        <v>82</v>
      </c>
    </row>
    <row r="25" spans="1:22" ht="9.75" customHeight="1" thickBot="1">
      <c r="T25" s="106" t="s">
        <v>464</v>
      </c>
    </row>
    <row r="26" spans="1:22" ht="24.75" customHeight="1">
      <c r="A26" s="500" t="s">
        <v>424</v>
      </c>
      <c r="B26" s="957"/>
      <c r="C26" s="958"/>
      <c r="D26" s="502" t="s">
        <v>419</v>
      </c>
      <c r="E26" s="957"/>
      <c r="F26" s="958"/>
      <c r="G26" s="503" t="s">
        <v>420</v>
      </c>
      <c r="H26" s="959"/>
      <c r="I26" s="960"/>
      <c r="T26" s="104" t="s">
        <v>465</v>
      </c>
    </row>
    <row r="27" spans="1:22" ht="30" customHeight="1" thickBot="1">
      <c r="A27" s="961" t="s">
        <v>232</v>
      </c>
      <c r="B27" s="962"/>
      <c r="C27" s="504" t="s">
        <v>233</v>
      </c>
      <c r="D27" s="455" t="s">
        <v>219</v>
      </c>
      <c r="E27" s="455" t="s">
        <v>421</v>
      </c>
      <c r="F27" s="455" t="s">
        <v>220</v>
      </c>
      <c r="G27" s="455" t="s">
        <v>221</v>
      </c>
      <c r="H27" s="505" t="s">
        <v>13</v>
      </c>
      <c r="I27" s="506" t="s">
        <v>14</v>
      </c>
      <c r="L27" s="91" t="s">
        <v>26</v>
      </c>
      <c r="M27" s="91" t="s">
        <v>24</v>
      </c>
    </row>
    <row r="28" spans="1:22" ht="27" customHeight="1">
      <c r="A28" s="951" t="s">
        <v>234</v>
      </c>
      <c r="B28" s="878"/>
      <c r="C28" s="508" t="s">
        <v>235</v>
      </c>
      <c r="D28" s="559"/>
      <c r="E28" s="559"/>
      <c r="F28" s="569"/>
      <c r="G28" s="529"/>
      <c r="H28" s="1205" t="str">
        <f t="shared" ref="H28:H47" si="5">IF(D28="", "", IF(OR(D28=0, D28="No publicado"), "No", "Sí"))</f>
        <v/>
      </c>
      <c r="I28" s="530"/>
      <c r="N28" s="1203" t="str">
        <f t="shared" ref="N28:N47" si="6">IF(G28="ALTO",3,IF(G28="MEDIO",2,IF(G28="BAJO",1,IF(G28="",""))))</f>
        <v/>
      </c>
      <c r="Q28" s="1202">
        <f t="shared" ref="Q28:Q47" si="7">COUNTA(G28)</f>
        <v>0</v>
      </c>
      <c r="R28" s="1202">
        <f t="shared" ref="R28:R47" si="8">COUNTA(H28)</f>
        <v>1</v>
      </c>
      <c r="S28" s="1202">
        <f t="shared" ref="S28:S47" si="9">Q28+R28</f>
        <v>1</v>
      </c>
    </row>
    <row r="29" spans="1:22" ht="27" customHeight="1">
      <c r="A29" s="952"/>
      <c r="B29" s="879"/>
      <c r="C29" s="509" t="s">
        <v>236</v>
      </c>
      <c r="D29" s="560"/>
      <c r="E29" s="560"/>
      <c r="F29" s="1171"/>
      <c r="G29" s="529"/>
      <c r="H29" s="1205" t="str">
        <f t="shared" si="5"/>
        <v/>
      </c>
      <c r="I29" s="532"/>
      <c r="L29" s="87" t="s">
        <v>863</v>
      </c>
      <c r="N29" s="1203" t="str">
        <f t="shared" si="6"/>
        <v/>
      </c>
      <c r="Q29" s="1202">
        <f t="shared" si="7"/>
        <v>0</v>
      </c>
      <c r="R29" s="1202">
        <f t="shared" si="8"/>
        <v>1</v>
      </c>
      <c r="S29" s="1202">
        <f t="shared" si="9"/>
        <v>1</v>
      </c>
    </row>
    <row r="30" spans="1:22" ht="27" customHeight="1">
      <c r="A30" s="107" t="s">
        <v>13</v>
      </c>
      <c r="B30" s="26">
        <f>ROUND(COUNTIF(H28:H41,"Sí")/14,2)</f>
        <v>0</v>
      </c>
      <c r="C30" s="509" t="s">
        <v>237</v>
      </c>
      <c r="D30" s="560"/>
      <c r="E30" s="560"/>
      <c r="F30" s="562"/>
      <c r="G30" s="529"/>
      <c r="H30" s="1205" t="str">
        <f t="shared" si="5"/>
        <v/>
      </c>
      <c r="I30" s="532"/>
      <c r="L30" s="87" t="s">
        <v>864</v>
      </c>
      <c r="N30" s="1203" t="str">
        <f t="shared" si="6"/>
        <v/>
      </c>
      <c r="Q30" s="1202">
        <f t="shared" si="7"/>
        <v>0</v>
      </c>
      <c r="R30" s="1202">
        <f t="shared" si="8"/>
        <v>1</v>
      </c>
      <c r="S30" s="1202">
        <f t="shared" si="9"/>
        <v>1</v>
      </c>
    </row>
    <row r="31" spans="1:22" ht="27" customHeight="1">
      <c r="A31" s="107" t="s">
        <v>14</v>
      </c>
      <c r="B31" s="26">
        <f>ROUND(COUNTIF(I28:I41,"Sí")/14,2)</f>
        <v>0</v>
      </c>
      <c r="C31" s="509" t="s">
        <v>238</v>
      </c>
      <c r="D31" s="560"/>
      <c r="E31" s="560"/>
      <c r="F31" s="1171"/>
      <c r="G31" s="529"/>
      <c r="H31" s="1205" t="str">
        <f t="shared" si="5"/>
        <v/>
      </c>
      <c r="I31" s="532"/>
      <c r="L31" s="87" t="s">
        <v>865</v>
      </c>
      <c r="N31" s="1203" t="str">
        <f t="shared" si="6"/>
        <v/>
      </c>
      <c r="Q31" s="1202">
        <f t="shared" si="7"/>
        <v>0</v>
      </c>
      <c r="R31" s="1202">
        <f t="shared" si="8"/>
        <v>1</v>
      </c>
      <c r="S31" s="1202">
        <f t="shared" si="9"/>
        <v>1</v>
      </c>
    </row>
    <row r="32" spans="1:22" ht="27" customHeight="1">
      <c r="A32" s="107" t="s">
        <v>25</v>
      </c>
      <c r="B32" s="26" t="str">
        <f>IFERROR(IF(P41=3,"ALTO",IF(P41=2,"MEDIO",IF(P41=1,"BAJO",IF(P41=0,"-")))),"-")</f>
        <v>-</v>
      </c>
      <c r="C32" s="509" t="s">
        <v>239</v>
      </c>
      <c r="D32" s="560"/>
      <c r="E32" s="560"/>
      <c r="F32" s="562"/>
      <c r="G32" s="529"/>
      <c r="H32" s="1205" t="str">
        <f t="shared" si="5"/>
        <v/>
      </c>
      <c r="I32" s="532"/>
      <c r="L32" s="87" t="s">
        <v>866</v>
      </c>
      <c r="N32" s="1203" t="str">
        <f t="shared" si="6"/>
        <v/>
      </c>
      <c r="Q32" s="1202">
        <f t="shared" si="7"/>
        <v>0</v>
      </c>
      <c r="R32" s="1202">
        <f t="shared" si="8"/>
        <v>1</v>
      </c>
      <c r="S32" s="1202">
        <f t="shared" si="9"/>
        <v>1</v>
      </c>
    </row>
    <row r="33" spans="1:19" ht="27" customHeight="1">
      <c r="A33" s="109"/>
      <c r="B33" s="45"/>
      <c r="C33" s="509" t="s">
        <v>240</v>
      </c>
      <c r="D33" s="560"/>
      <c r="E33" s="560"/>
      <c r="F33" s="562"/>
      <c r="G33" s="529"/>
      <c r="H33" s="1205" t="str">
        <f t="shared" si="5"/>
        <v/>
      </c>
      <c r="I33" s="532"/>
      <c r="L33" s="87" t="s">
        <v>433</v>
      </c>
      <c r="N33" s="1203" t="str">
        <f t="shared" si="6"/>
        <v/>
      </c>
      <c r="Q33" s="1202">
        <f t="shared" si="7"/>
        <v>0</v>
      </c>
      <c r="R33" s="1202">
        <f t="shared" si="8"/>
        <v>1</v>
      </c>
      <c r="S33" s="1202">
        <f t="shared" si="9"/>
        <v>1</v>
      </c>
    </row>
    <row r="34" spans="1:19" ht="27" customHeight="1">
      <c r="A34" s="109"/>
      <c r="B34" s="46"/>
      <c r="C34" s="509" t="s">
        <v>241</v>
      </c>
      <c r="D34" s="560"/>
      <c r="E34" s="560"/>
      <c r="F34" s="562"/>
      <c r="G34" s="529"/>
      <c r="H34" s="1205" t="str">
        <f t="shared" si="5"/>
        <v/>
      </c>
      <c r="I34" s="532"/>
      <c r="N34" s="1203" t="str">
        <f t="shared" si="6"/>
        <v/>
      </c>
      <c r="Q34" s="1202">
        <f t="shared" si="7"/>
        <v>0</v>
      </c>
      <c r="R34" s="1202">
        <f t="shared" si="8"/>
        <v>1</v>
      </c>
      <c r="S34" s="1202">
        <f t="shared" si="9"/>
        <v>1</v>
      </c>
    </row>
    <row r="35" spans="1:19" ht="27" customHeight="1">
      <c r="A35" s="109"/>
      <c r="B35" s="46"/>
      <c r="C35" s="509" t="s">
        <v>242</v>
      </c>
      <c r="D35" s="560"/>
      <c r="E35" s="560"/>
      <c r="F35" s="562"/>
      <c r="G35" s="529"/>
      <c r="H35" s="1205" t="str">
        <f t="shared" si="5"/>
        <v/>
      </c>
      <c r="I35" s="532"/>
      <c r="L35" s="87" t="s">
        <v>863</v>
      </c>
      <c r="N35" s="1203" t="str">
        <f t="shared" si="6"/>
        <v/>
      </c>
      <c r="Q35" s="1202">
        <f t="shared" si="7"/>
        <v>0</v>
      </c>
      <c r="R35" s="1202">
        <f t="shared" si="8"/>
        <v>1</v>
      </c>
      <c r="S35" s="1202">
        <f t="shared" si="9"/>
        <v>1</v>
      </c>
    </row>
    <row r="36" spans="1:19" ht="27" customHeight="1">
      <c r="A36" s="109"/>
      <c r="B36" s="46"/>
      <c r="C36" s="509" t="s">
        <v>243</v>
      </c>
      <c r="D36" s="560"/>
      <c r="E36" s="560"/>
      <c r="F36" s="562"/>
      <c r="G36" s="529"/>
      <c r="H36" s="1205" t="str">
        <f t="shared" si="5"/>
        <v/>
      </c>
      <c r="I36" s="532"/>
      <c r="L36" s="87" t="s">
        <v>585</v>
      </c>
      <c r="N36" s="1203" t="str">
        <f t="shared" si="6"/>
        <v/>
      </c>
      <c r="Q36" s="1202">
        <f t="shared" si="7"/>
        <v>0</v>
      </c>
      <c r="R36" s="1202">
        <f t="shared" si="8"/>
        <v>1</v>
      </c>
      <c r="S36" s="1202">
        <f t="shared" si="9"/>
        <v>1</v>
      </c>
    </row>
    <row r="37" spans="1:19" ht="27" customHeight="1">
      <c r="A37" s="109"/>
      <c r="B37" s="46"/>
      <c r="C37" s="509" t="s">
        <v>244</v>
      </c>
      <c r="D37" s="560"/>
      <c r="E37" s="560"/>
      <c r="F37" s="562"/>
      <c r="G37" s="529"/>
      <c r="H37" s="1205" t="str">
        <f t="shared" si="5"/>
        <v/>
      </c>
      <c r="I37" s="532"/>
      <c r="L37" s="87" t="s">
        <v>867</v>
      </c>
      <c r="N37" s="1203" t="str">
        <f t="shared" si="6"/>
        <v/>
      </c>
      <c r="Q37" s="1202">
        <f t="shared" si="7"/>
        <v>0</v>
      </c>
      <c r="R37" s="1202">
        <f t="shared" si="8"/>
        <v>1</v>
      </c>
      <c r="S37" s="1202">
        <f t="shared" si="9"/>
        <v>1</v>
      </c>
    </row>
    <row r="38" spans="1:19" ht="27" customHeight="1">
      <c r="A38" s="109"/>
      <c r="B38" s="46"/>
      <c r="C38" s="509" t="s">
        <v>245</v>
      </c>
      <c r="D38" s="560"/>
      <c r="E38" s="560"/>
      <c r="F38" s="562"/>
      <c r="G38" s="529"/>
      <c r="H38" s="1205" t="str">
        <f t="shared" si="5"/>
        <v/>
      </c>
      <c r="I38" s="532"/>
      <c r="L38" s="87" t="s">
        <v>868</v>
      </c>
      <c r="N38" s="1203" t="str">
        <f t="shared" si="6"/>
        <v/>
      </c>
      <c r="Q38" s="1202">
        <f t="shared" si="7"/>
        <v>0</v>
      </c>
      <c r="R38" s="1202">
        <f t="shared" si="8"/>
        <v>1</v>
      </c>
      <c r="S38" s="1202">
        <f t="shared" si="9"/>
        <v>1</v>
      </c>
    </row>
    <row r="39" spans="1:19" ht="27" customHeight="1">
      <c r="A39" s="109"/>
      <c r="B39" s="46"/>
      <c r="C39" s="509" t="s">
        <v>246</v>
      </c>
      <c r="D39" s="560"/>
      <c r="E39" s="560"/>
      <c r="F39" s="562"/>
      <c r="G39" s="529"/>
      <c r="H39" s="1205" t="str">
        <f t="shared" si="5"/>
        <v/>
      </c>
      <c r="I39" s="532"/>
      <c r="L39" s="87" t="s">
        <v>869</v>
      </c>
      <c r="N39" s="1203" t="str">
        <f t="shared" si="6"/>
        <v/>
      </c>
      <c r="Q39" s="1202">
        <f t="shared" si="7"/>
        <v>0</v>
      </c>
      <c r="R39" s="1202">
        <f t="shared" si="8"/>
        <v>1</v>
      </c>
      <c r="S39" s="1202">
        <f t="shared" si="9"/>
        <v>1</v>
      </c>
    </row>
    <row r="40" spans="1:19" ht="27" customHeight="1">
      <c r="A40" s="109"/>
      <c r="B40" s="46"/>
      <c r="C40" s="509" t="s">
        <v>247</v>
      </c>
      <c r="D40" s="560"/>
      <c r="E40" s="560"/>
      <c r="F40" s="562"/>
      <c r="G40" s="529"/>
      <c r="H40" s="1205" t="str">
        <f t="shared" si="5"/>
        <v/>
      </c>
      <c r="I40" s="532"/>
      <c r="L40" s="87" t="s">
        <v>870</v>
      </c>
      <c r="N40" s="1203" t="str">
        <f t="shared" si="6"/>
        <v/>
      </c>
      <c r="Q40" s="1202">
        <f t="shared" si="7"/>
        <v>0</v>
      </c>
      <c r="R40" s="1202">
        <f t="shared" si="8"/>
        <v>1</v>
      </c>
      <c r="S40" s="1202">
        <f t="shared" si="9"/>
        <v>1</v>
      </c>
    </row>
    <row r="41" spans="1:19" ht="27" customHeight="1" thickBot="1">
      <c r="A41" s="118"/>
      <c r="B41" s="119"/>
      <c r="C41" s="510" t="s">
        <v>248</v>
      </c>
      <c r="D41" s="567"/>
      <c r="E41" s="567"/>
      <c r="F41" s="568"/>
      <c r="G41" s="533"/>
      <c r="H41" s="1206" t="str">
        <f t="shared" si="5"/>
        <v/>
      </c>
      <c r="I41" s="534"/>
      <c r="L41" s="87" t="s">
        <v>871</v>
      </c>
      <c r="N41" s="1203" t="str">
        <f t="shared" si="6"/>
        <v/>
      </c>
      <c r="O41" s="1202">
        <f>SUM(N28:N41)/(0.001+COUNT(N28:N41))</f>
        <v>0</v>
      </c>
      <c r="P41" s="1202">
        <f>ROUND(O41,0)</f>
        <v>0</v>
      </c>
      <c r="Q41" s="1202">
        <f t="shared" si="7"/>
        <v>0</v>
      </c>
      <c r="R41" s="1202">
        <f t="shared" si="8"/>
        <v>1</v>
      </c>
      <c r="S41" s="1202">
        <f t="shared" si="9"/>
        <v>1</v>
      </c>
    </row>
    <row r="42" spans="1:19" ht="27" customHeight="1" thickBot="1">
      <c r="A42" s="951" t="s">
        <v>249</v>
      </c>
      <c r="B42" s="878"/>
      <c r="C42" s="508" t="s">
        <v>250</v>
      </c>
      <c r="D42" s="563"/>
      <c r="E42" s="563"/>
      <c r="F42" s="564"/>
      <c r="G42" s="565"/>
      <c r="H42" s="1207" t="str">
        <f t="shared" si="5"/>
        <v/>
      </c>
      <c r="I42" s="566"/>
      <c r="L42" s="87" t="s">
        <v>433</v>
      </c>
      <c r="N42" s="1203" t="str">
        <f t="shared" si="6"/>
        <v/>
      </c>
      <c r="Q42" s="1202">
        <f t="shared" si="7"/>
        <v>0</v>
      </c>
      <c r="R42" s="1202">
        <f t="shared" si="8"/>
        <v>1</v>
      </c>
      <c r="S42" s="1202">
        <f t="shared" si="9"/>
        <v>1</v>
      </c>
    </row>
    <row r="43" spans="1:19" ht="27" customHeight="1" thickBot="1">
      <c r="A43" s="952"/>
      <c r="B43" s="879"/>
      <c r="C43" s="509" t="s">
        <v>251</v>
      </c>
      <c r="D43" s="560"/>
      <c r="E43" s="560"/>
      <c r="F43" s="562"/>
      <c r="G43" s="529"/>
      <c r="H43" s="1205" t="str">
        <f t="shared" si="5"/>
        <v/>
      </c>
      <c r="I43" s="530"/>
      <c r="N43" s="1203" t="str">
        <f t="shared" si="6"/>
        <v/>
      </c>
      <c r="Q43" s="1202">
        <f t="shared" si="7"/>
        <v>0</v>
      </c>
      <c r="R43" s="1202">
        <f t="shared" si="8"/>
        <v>1</v>
      </c>
      <c r="S43" s="1202">
        <f t="shared" si="9"/>
        <v>1</v>
      </c>
    </row>
    <row r="44" spans="1:19" ht="27" customHeight="1" thickBot="1">
      <c r="A44" s="507" t="s">
        <v>13</v>
      </c>
      <c r="B44" s="26">
        <f>ROUND(COUNTIF(H42:H47,"Sí")/6,2)</f>
        <v>0</v>
      </c>
      <c r="C44" s="509" t="s">
        <v>252</v>
      </c>
      <c r="D44" s="560"/>
      <c r="E44" s="560"/>
      <c r="F44" s="562"/>
      <c r="G44" s="529"/>
      <c r="H44" s="1205" t="str">
        <f t="shared" si="5"/>
        <v/>
      </c>
      <c r="I44" s="530"/>
      <c r="N44" s="1203" t="str">
        <f t="shared" si="6"/>
        <v/>
      </c>
      <c r="Q44" s="1202">
        <f t="shared" si="7"/>
        <v>0</v>
      </c>
      <c r="R44" s="1202">
        <f t="shared" si="8"/>
        <v>1</v>
      </c>
      <c r="S44" s="1202">
        <f t="shared" si="9"/>
        <v>1</v>
      </c>
    </row>
    <row r="45" spans="1:19" ht="27" customHeight="1" thickBot="1">
      <c r="A45" s="507" t="s">
        <v>14</v>
      </c>
      <c r="B45" s="26">
        <f>ROUND(COUNTIF(I42:I47,"Sí")/6,2)</f>
        <v>0</v>
      </c>
      <c r="C45" s="509" t="s">
        <v>253</v>
      </c>
      <c r="D45" s="560"/>
      <c r="E45" s="560"/>
      <c r="F45" s="562"/>
      <c r="G45" s="529"/>
      <c r="H45" s="1205" t="str">
        <f t="shared" si="5"/>
        <v/>
      </c>
      <c r="I45" s="530"/>
      <c r="N45" s="1203" t="str">
        <f t="shared" si="6"/>
        <v/>
      </c>
      <c r="Q45" s="1202">
        <f t="shared" si="7"/>
        <v>0</v>
      </c>
      <c r="R45" s="1202">
        <f t="shared" si="8"/>
        <v>1</v>
      </c>
      <c r="S45" s="1202">
        <f t="shared" si="9"/>
        <v>1</v>
      </c>
    </row>
    <row r="46" spans="1:19" ht="27" customHeight="1" thickBot="1">
      <c r="A46" s="507" t="s">
        <v>221</v>
      </c>
      <c r="B46" s="26" t="str">
        <f>IFERROR(IF(P47=3,"ALTO",IF(P47=2,"MEDIO",IF(P47=1,"BAJO",IF(P47=0,"-")))),"-")</f>
        <v>-</v>
      </c>
      <c r="C46" s="509" t="s">
        <v>254</v>
      </c>
      <c r="D46" s="560"/>
      <c r="E46" s="560"/>
      <c r="F46" s="562"/>
      <c r="G46" s="529"/>
      <c r="H46" s="1205" t="str">
        <f t="shared" si="5"/>
        <v/>
      </c>
      <c r="I46" s="530"/>
      <c r="N46" s="1203" t="str">
        <f t="shared" si="6"/>
        <v/>
      </c>
      <c r="Q46" s="1202">
        <f t="shared" si="7"/>
        <v>0</v>
      </c>
      <c r="R46" s="1202">
        <f t="shared" si="8"/>
        <v>1</v>
      </c>
      <c r="S46" s="1202">
        <f t="shared" si="9"/>
        <v>1</v>
      </c>
    </row>
    <row r="47" spans="1:19" ht="27" customHeight="1" thickBot="1">
      <c r="A47" s="118"/>
      <c r="B47" s="120"/>
      <c r="C47" s="510" t="s">
        <v>255</v>
      </c>
      <c r="D47" s="567"/>
      <c r="E47" s="567"/>
      <c r="F47" s="568"/>
      <c r="G47" s="529"/>
      <c r="H47" s="1205" t="str">
        <f t="shared" si="5"/>
        <v/>
      </c>
      <c r="I47" s="530"/>
      <c r="N47" s="1203" t="str">
        <f t="shared" si="6"/>
        <v/>
      </c>
      <c r="O47" s="1202">
        <f>SUM(N42:N47)/(0.001+COUNT(N42:N47))</f>
        <v>0</v>
      </c>
      <c r="P47" s="1202">
        <f>ROUND(O47,0)</f>
        <v>0</v>
      </c>
      <c r="Q47" s="1202">
        <f t="shared" si="7"/>
        <v>0</v>
      </c>
      <c r="R47" s="1202">
        <f t="shared" si="8"/>
        <v>1</v>
      </c>
      <c r="S47" s="1202">
        <f t="shared" si="9"/>
        <v>1</v>
      </c>
    </row>
    <row r="48" spans="1:19" ht="39.75" customHeight="1" thickBot="1">
      <c r="A48" s="953" t="s">
        <v>425</v>
      </c>
      <c r="B48" s="954"/>
      <c r="C48" s="954"/>
      <c r="D48" s="955" t="s">
        <v>427</v>
      </c>
      <c r="E48" s="955"/>
      <c r="F48" s="955"/>
      <c r="G48" s="1208" t="str">
        <f>IFERROR(IF(P48=3,"ALTO",IF(P48=2,"MEDIO",IF(P48=1,"BAJO",IF(P48=0,"-")))),0)</f>
        <v>-</v>
      </c>
      <c r="H48" s="122">
        <f>ROUND(COUNTIF(H28:H47,"Sí")/20,2)</f>
        <v>0</v>
      </c>
      <c r="I48" s="126">
        <f>ROUND(COUNTIF(I28:I47,"Sí")/20,2)</f>
        <v>0</v>
      </c>
      <c r="O48" s="1202">
        <f>AVERAGE(O28:O47)</f>
        <v>0</v>
      </c>
      <c r="P48" s="1202">
        <f>ROUND(O48,0)</f>
        <v>0</v>
      </c>
    </row>
    <row r="49" spans="1:16" ht="9.75" customHeight="1"/>
    <row r="50" spans="1:16" ht="69" customHeight="1">
      <c r="A50" s="953" t="s">
        <v>426</v>
      </c>
      <c r="B50" s="954"/>
      <c r="C50" s="954"/>
      <c r="D50" s="955" t="s">
        <v>428</v>
      </c>
      <c r="E50" s="955"/>
      <c r="F50" s="955"/>
      <c r="G50" s="1208" t="str">
        <f>IFERROR(IF(P50=3,"ALTO",IF(P50=2,"MEDIO",IF(P50=1,"BAJO",IF(P50=0,"-")))),0)</f>
        <v>-</v>
      </c>
      <c r="H50" s="122">
        <f>((COUNTIF(H4:H23,"Sí"))+(COUNTIF(H28:H47,"Sí")))/40</f>
        <v>0</v>
      </c>
      <c r="I50" s="122">
        <f>((COUNTIF(I4:I23,"Sí"))+(COUNTIF(I28:I47,"Sí")))/40</f>
        <v>0</v>
      </c>
      <c r="O50" s="1202">
        <f>AVERAGE(O3:O47)</f>
        <v>0</v>
      </c>
      <c r="P50" s="1202">
        <f>ROUND(O50,0)</f>
        <v>0</v>
      </c>
    </row>
    <row r="52" spans="1:16" ht="24.75" customHeight="1">
      <c r="E52" s="127" t="s">
        <v>430</v>
      </c>
      <c r="F52" s="127" t="s">
        <v>431</v>
      </c>
    </row>
    <row r="53" spans="1:16" ht="24.75" customHeight="1">
      <c r="A53" s="950" t="s">
        <v>429</v>
      </c>
      <c r="B53" s="950"/>
      <c r="C53" s="950"/>
      <c r="D53" s="128" t="s">
        <v>432</v>
      </c>
      <c r="E53" s="129">
        <f>ROUND(COUNTIF($E$4:$E$23,"Periódicos o Diarios")/20,2)</f>
        <v>0</v>
      </c>
      <c r="F53" s="129">
        <f>ROUND(COUNTIF($E$28:$E$47,"Periódicos o Diarios")/20,2)</f>
        <v>0</v>
      </c>
      <c r="I53" s="87"/>
      <c r="M53" s="91"/>
      <c r="N53" s="87"/>
    </row>
    <row r="54" spans="1:16" ht="24.75" customHeight="1">
      <c r="A54" s="950"/>
      <c r="B54" s="950"/>
      <c r="C54" s="950"/>
      <c r="D54" s="128" t="s">
        <v>437</v>
      </c>
      <c r="E54" s="129">
        <f>ROUND(COUNTIF($E$4:$E$23,"Sitio web del Contratista")/20,2)</f>
        <v>0</v>
      </c>
      <c r="F54" s="129">
        <f>ROUND(COUNTIF($E$28:$E$47,"Sitio web del Contratista")/20,2)</f>
        <v>0</v>
      </c>
      <c r="I54" s="87"/>
      <c r="M54" s="91"/>
      <c r="N54" s="87"/>
    </row>
    <row r="55" spans="1:16" ht="24.75" customHeight="1">
      <c r="A55" s="950"/>
      <c r="B55" s="950"/>
      <c r="C55" s="950"/>
      <c r="D55" s="128" t="s">
        <v>436</v>
      </c>
      <c r="E55" s="129">
        <f>ROUND(COUNTIF($E$4:$E$23,"Sitio web del Donante")/20,2)</f>
        <v>0</v>
      </c>
      <c r="F55" s="129">
        <f>ROUND(COUNTIF($E$28:$E$47,"Sitio web del Donante")/20,2)</f>
        <v>0</v>
      </c>
      <c r="I55" s="87"/>
      <c r="M55" s="91"/>
      <c r="N55" s="87"/>
    </row>
    <row r="56" spans="1:16" ht="24.75" customHeight="1">
      <c r="A56" s="950"/>
      <c r="B56" s="950"/>
      <c r="C56" s="950"/>
      <c r="D56" s="128" t="s">
        <v>438</v>
      </c>
      <c r="E56" s="129">
        <f>ROUND(COUNTIF($E$4:$E$23,"Portal de Publicación de Compras del Estado")/20,2)</f>
        <v>0</v>
      </c>
      <c r="F56" s="129">
        <f>ROUND(COUNTIF($E$28:$E$47,"Portal de Publicación de Compras del Estado")/20,2)</f>
        <v>0</v>
      </c>
      <c r="I56" s="87"/>
      <c r="M56" s="91"/>
      <c r="N56" s="87"/>
    </row>
    <row r="57" spans="1:16" ht="24.75" customHeight="1">
      <c r="A57" s="950"/>
      <c r="B57" s="950"/>
      <c r="C57" s="950"/>
      <c r="D57" s="128" t="s">
        <v>435</v>
      </c>
      <c r="E57" s="129">
        <f>ROUND(COUNTIF($E$4:$E$23,"Sitio web de Entidad Contratante")/20,2)</f>
        <v>0</v>
      </c>
      <c r="F57" s="129">
        <f>ROUND(COUNTIF($E$28:$E$47,"Sitio web de Entidad Contratante")/20,2)</f>
        <v>0</v>
      </c>
      <c r="I57" s="87"/>
      <c r="M57" s="91"/>
      <c r="N57" s="87"/>
    </row>
    <row r="58" spans="1:16" ht="24.75" customHeight="1">
      <c r="A58" s="950"/>
      <c r="B58" s="950"/>
      <c r="C58" s="950"/>
      <c r="D58" s="128" t="s">
        <v>434</v>
      </c>
      <c r="E58" s="129">
        <f>ROUND(COUNTIF($E$4:$E$23,"Portal de Publicación de CoST")/20,2)</f>
        <v>0</v>
      </c>
      <c r="F58" s="129">
        <f>ROUND(COUNTIF($E$28:$E$47,"Portal de Publicación de CoST")/20,2)</f>
        <v>0</v>
      </c>
      <c r="I58" s="87"/>
      <c r="M58" s="91"/>
      <c r="N58" s="87"/>
    </row>
    <row r="59" spans="1:16" ht="24.75" customHeight="1">
      <c r="A59" s="950"/>
      <c r="B59" s="950"/>
      <c r="C59" s="950"/>
      <c r="D59" s="128" t="s">
        <v>433</v>
      </c>
      <c r="E59" s="129">
        <f>ROUND(COUNTIF($E$4:$E$23,"Otro")/20,2)</f>
        <v>0</v>
      </c>
      <c r="F59" s="129">
        <f>ROUND(COUNTIF($E$28:$E$47,"Otro")/20,2)</f>
        <v>0</v>
      </c>
      <c r="I59" s="87"/>
      <c r="M59" s="91"/>
      <c r="N59" s="87"/>
    </row>
  </sheetData>
  <sheetProtection algorithmName="SHA-512" hashValue="ZPLhXtJUbn7taQGcOwJFfug7+0STgYKaO4TV5Jz6cwZqZ3yU6ijHzBSZNpyJjT/rTJTmPMtKNKO/5bzqXS9Cew==" saltValue="0x57c6AwK/0t6jNN0PtdEw==" spinCount="100000" sheet="1" objects="1" scenarios="1"/>
  <mergeCells count="22">
    <mergeCell ref="A1:I1"/>
    <mergeCell ref="T1:V1"/>
    <mergeCell ref="B2:C2"/>
    <mergeCell ref="E2:F2"/>
    <mergeCell ref="H2:I2"/>
    <mergeCell ref="A3:B3"/>
    <mergeCell ref="A4:B5"/>
    <mergeCell ref="A11:B12"/>
    <mergeCell ref="A18:B19"/>
    <mergeCell ref="A24:C24"/>
    <mergeCell ref="D24:F24"/>
    <mergeCell ref="B26:C26"/>
    <mergeCell ref="E26:F26"/>
    <mergeCell ref="H26:I26"/>
    <mergeCell ref="A27:B27"/>
    <mergeCell ref="A53:C59"/>
    <mergeCell ref="A28:B29"/>
    <mergeCell ref="A42:B43"/>
    <mergeCell ref="A48:C48"/>
    <mergeCell ref="D48:F48"/>
    <mergeCell ref="A50:C50"/>
    <mergeCell ref="D50:F50"/>
  </mergeCells>
  <conditionalFormatting sqref="I4:I23">
    <cfRule type="expression" dxfId="122" priority="13">
      <formula>ISBLANK(I4)</formula>
    </cfRule>
  </conditionalFormatting>
  <conditionalFormatting sqref="I28:I47">
    <cfRule type="expression" dxfId="121" priority="1">
      <formula>ISBLANK(I28)</formula>
    </cfRule>
  </conditionalFormatting>
  <dataValidations count="47">
    <dataValidation type="date" allowBlank="1" showInputMessage="1" showErrorMessage="1" sqref="H2:I2 H26:I26" xr:uid="{00000000-0002-0000-0300-000004000000}">
      <formula1>43831</formula1>
      <formula2>47848</formula2>
    </dataValidation>
    <dataValidation type="list" allowBlank="1" showInputMessage="1" promptTitle="Datos divulgados" prompt="Introduzca los datos divulgados, resumiéndolos según sea necesario." sqref="D4" xr:uid="{B7755AC9-7501-4DBB-BC0B-63A51328217E}">
      <formula1>"No divulgado"</formula1>
    </dataValidation>
    <dataValidation type="list" allowBlank="1" showInputMessage="1" promptTitle="Datos divulgados" prompt="Referencia a auditorías técnicas y financieras disponibles públicamente." sqref="D23" xr:uid="{2E4B3611-940C-4329-91BF-2C45CD7D3764}">
      <formula1>"No divulgado"</formula1>
    </dataValidation>
    <dataValidation type="list" allowBlank="1" showInputMessage="1" promptTitle="Datos divulgados" prompt="Resumen de las principales razones de cualquier cambio en el alcance, el tiempo y el costo." sqref="D22" xr:uid="{7A166DB8-10D5-49B7-B564-5892D45E336C}">
      <formula1>"No divulgado"</formula1>
    </dataValidation>
    <dataValidation type="list" allowBlank="1" showInputMessage="1" promptTitle="Datos divulgados" prompt="Indique el alcance previsto o real del proyecto. El objetivo es mostrar si el alcance del proyecto finalizado difiere del alcance original. Especifique los principales resultados (tipo, cantidad, unidad)." sqref="D21" xr:uid="{B782F5A7-94E1-4DEA-A3A3-02E76B779108}">
      <formula1>"No divulgado"</formula1>
    </dataValidation>
    <dataValidation type="list" allowBlank="1" showInputMessage="1" promptTitle="Datos divulgados" prompt="Indique la fecha de finalización prevista o real." sqref="D20" xr:uid="{33696671-9F70-4D6C-B3F1-AFB0CB8FCE88}">
      <formula1>"No divulgado"</formula1>
    </dataValidation>
    <dataValidation type="list" allowBlank="1" showInputMessage="1" promptTitle="Datos divulgados" prompt="Indique el costo de finalización proyectado o real (moneda y monto)." sqref="D19" xr:uid="{B021349B-40DF-4BC4-8ABD-3971CB44DF6A}">
      <formula1>"No divulgado"</formula1>
    </dataValidation>
    <dataValidation type="list" allowBlank="1" showInputMessage="1" promptTitle="Datos divulgados" prompt="Etapa actual del proyecto. Seleccione entre identificación, preparación, construcción, finalización, completado o cancelado." sqref="D18" xr:uid="{4275052F-7DFD-43BA-9725-F43EB519704A}">
      <formula1>"No divulgado"</formula1>
    </dataValidation>
    <dataValidation type="list" allowBlank="1" showInputMessage="1" promptTitle="Datos divulgados" prompt="Fecha en que se autorizó el presupuesto del proyecto" sqref="D17" xr:uid="{72D945F6-3A25-4665-A80C-8F807104E051}">
      <formula1>"No divulgado"</formula1>
    </dataValidation>
    <dataValidation type="list" allowBlank="1" showInputMessage="1" promptTitle="Datos divulgados" prompt="Especifique los costos proyectados/presupuesto asignado para el proyecto (moneda y monto). Incluye la adquisición de terrenos/propiedades, medidas de mitigación amb., disposiciones de seguridad y salud, costos, consultores y contratistas, IVA, etc." sqref="D16" xr:uid="{1EDC57C6-E41F-4035-BEBA-74A19A2D45AD}">
      <formula1>"No divulgado"</formula1>
    </dataValidation>
    <dataValidation type="list" allowBlank="1" showInputMessage="1" promptTitle="Datos divulgados" prompt="Nombre la(s) organización(es) financiadora(s)/fuentes de financiación" sqref="D15" xr:uid="{F0A7ED3E-44CF-438C-AAD4-49BA9763C800}">
      <formula1>"No divulgado"</formula1>
    </dataValidation>
    <dataValidation type="list" allowBlank="1" showInputMessage="1" promptTitle="Datos divulgados" prompt="Dirección postal y electrónica del propietario del proyecto." sqref="D14" xr:uid="{1DFEF32B-B71E-4500-937A-03897D4A5AAD}">
      <formula1>"No divulgado"</formula1>
    </dataValidation>
    <dataValidation type="list" allowBlank="1" showInputMessage="1" promptTitle="Datos divulgados" prompt="Indique la cant. de terreno y propiedad que se adquirió, por ej. 25 km² de terreno, y los impactos relacionados, por ejemplo, problemas arqueológicos, asentamientos locales/indígenas que ocupan/ocuparon reubicación (indicar cant. habitantes)" sqref="D13" xr:uid="{E213AE23-D6BF-47E3-94DA-191746D545FE}">
      <formula1>"No divulgado"</formula1>
    </dataValidation>
    <dataValidation type="list" allowBlank="1" showInputMessage="1" promptTitle="Datos divulgados" prompt="Describa impactos ambientales (ej. en la flora, fauna, bosques, áreas de belleza natural, emisiones de carbono, etc.), y medidas de mitigación (ej. control de la contaminación, soluciones bajas en carbono o sostenibles)." sqref="D12" xr:uid="{B01DA8F2-93D5-4808-B448-C010116A2F99}">
      <formula1>"No divulgado"</formula1>
    </dataValidation>
    <dataValidation type="list" allowBlank="1" showInputMessage="1" promptTitle="Datos divulgados" prompt="Principales resultados del proyecto que se están llevando a la fase de construcción (tipo, cantidad, unidad)" sqref="D11" xr:uid="{01CE8AE9-DE83-4A98-8479-84A01A592733}">
      <formula1>"No divulgado"</formula1>
    </dataValidation>
    <dataValidation type="list" allowBlank="1" showInputMessage="1" promptTitle="Datos divulgados" prompt="Descripción concisa y detalles del proyecto" sqref="D10" xr:uid="{A4D035F8-090A-4776-B776-35797DB2AD4C}">
      <formula1>"No divulgado"</formula1>
    </dataValidation>
    <dataValidation type="list" allowBlank="1" showInputMessage="1" promptTitle="Datos divulgados" prompt="Especifique el propósito socioeconómico del proyecto." sqref="D9" xr:uid="{99EEFEE3-3042-4C93-AAD0-908E2B13F55F}">
      <formula1>"No divulgado"</formula1>
    </dataValidation>
    <dataValidation type="list" allowBlank="1" showInputMessage="1" promptTitle="Datos divulgados" prompt="Especifique brevemente la ubicación del proyecto." sqref="D8" xr:uid="{83C839E1-9B59-4FCF-93A7-2073A6579551}">
      <formula1>"No divulgado"</formula1>
    </dataValidation>
    <dataValidation type="list" allowBlank="1" showInputMessage="1" promptTitle="Datos divulgados" prompt="Especifique el nombre del proyecto" sqref="D7" xr:uid="{7D5E175F-026C-4A24-89F5-C72D5EDFE6F6}">
      <formula1>"No divulgado"</formula1>
    </dataValidation>
    <dataValidation type="list" allowBlank="1" showInputMessage="1" promptTitle="Datos divulgados" prompt="Nombre del departamento gubernamental propietario" sqref="D5" xr:uid="{559C8207-D611-47F9-96B0-EE3E0E46785A}">
      <formula1>"No divulgado"</formula1>
    </dataValidation>
    <dataValidation type="list" allowBlank="1" showInputMessage="1" promptTitle="Datos divulgados" prompt="Introduzca los datos divulgados, resumiéndolos según sea necesario." sqref="D6" xr:uid="{33B2CA48-ED2A-436D-B0A6-3BBE35583C98}">
      <formula1>$T$4:$T$27</formula1>
    </dataValidation>
    <dataValidation type="list" allowBlank="1" showInputMessage="1" showErrorMessage="1" prompt="Seleccione una opción del menú desplegable." sqref="E4" xr:uid="{56AFC918-8701-4A4F-9538-529114B37FF0}">
      <formula1>$L$6:$L$12</formula1>
    </dataValidation>
    <dataValidation allowBlank="1" showInputMessage="1" showErrorMessage="1" prompt="Los datos se actualizan automáticamente en función de las entradas de la columna D." sqref="H4:H23 H28:H47" xr:uid="{335F6B32-7970-4042-BBC6-E7A4D01759B5}"/>
    <dataValidation type="list" showInputMessage="1" showErrorMessage="1" promptTitle="Introduzca Alto, Medio o Bajo" prompt="&quot;Alto&quot; significa disponible en línea y descargable en formato legible por máquina._x000a_&quot;Medio&quot; significa disponible en línea, pero no legible por máquina._x000a_&quot;Bajo&quot; significa no disponible en línea, pero divulgado a través de otros medios." sqref="G4:G23 G28:G47" xr:uid="{21409811-E152-4CE3-BCBD-2BA97ED9B12A}">
      <formula1>$M$3:$M$6</formula1>
    </dataValidation>
    <dataValidation type="list" allowBlank="1" showInputMessage="1" showErrorMessage="1" prompt="Seleccione una opción del menú desplegable." sqref="E5:E23 E28:E47" xr:uid="{9AEEA048-51CF-445D-8A9B-054B4A17BBB7}">
      <formula1>$L$6:$L$13</formula1>
    </dataValidation>
    <dataValidation type="list" allowBlank="1" showInputMessage="1" showErrorMessage="1" promptTitle="Datos divulgados" prompt="Indique si es: Licitación Internacional, Licitación Nacional, Normativa especial ente donante, Contratación Directa." sqref="D30" xr:uid="{B438C043-D142-47D8-A3CE-C45CD0CFAB62}">
      <formula1>"No divulgado"</formula1>
    </dataValidation>
    <dataValidation type="list" allowBlank="1" showInputMessage="1" showErrorMessage="1" promptTitle="Datos divulgados" prompt="Detalles del contacto en la entidad contratante (direcciones postales o electrónicas)" sqref="D29" xr:uid="{D59C2883-2637-435C-8169-ED21D27B5125}">
      <formula1>"No divulgado"</formula1>
    </dataValidation>
    <dataValidation type="list" allowBlank="1" showInputMessage="1" promptTitle="Datos divulgados" prompt="Introduzca los datos divulgados, resumiéndolos según sea necesario." sqref="D35" xr:uid="{758C4362-F9C8-4CBE-BFCF-6AED6E05A730}">
      <formula1>"No divulgado"</formula1>
    </dataValidation>
    <dataValidation type="list" allowBlank="1" showInputMessage="1" promptTitle="Datos divulgados" prompt="Resumen de los motivos de los cambios primarios (por ejemplo, variaciones) que posteriormente dan lugar a cambios en el precio del contrato, fluctuaciones importantes de precios y aumentos o disminuciones acumulativas del precio." sqref="D46" xr:uid="{3CD43739-CEC3-4F3D-9A23-3712D6528FFA}">
      <formula1>"No divulgado"</formula1>
    </dataValidation>
    <dataValidation type="list" allowBlank="1" showInputMessage="1" promptTitle="Datos divulgados" prompt="Cualquier cambio entre el alcance original en el momento de la adjudicación del contrato y el alcance actual" sqref="D45" xr:uid="{195F05AE-408D-4510-B2CF-63F3253EC25A}">
      <formula1>"No divulgado"</formula1>
    </dataValidation>
    <dataValidation type="list" allowBlank="1" showInputMessage="1" promptTitle="Datos divulgados" prompt="Diferencia entre la duración original al momento de la adjudicación del contrato y la duración proyectada actual, expresada en semanas." sqref="D44" xr:uid="{11C0A77F-291C-4381-A3E8-DC097C1A8831}">
      <formula1>"No divulgado"</formula1>
    </dataValidation>
    <dataValidation type="list" allowBlank="1" showInputMessage="1" promptTitle="Datos divulgados" prompt="Incremento porcentual, acumulado hasta la fecha, del precio del contrato, debido a fluctuaciones en la inflación, el tipo de cambio, etc." sqref="D43" xr:uid="{41FB73C1-7974-437C-BEE0-DE0BF14514C8}">
      <formula1>"No divulgado"</formula1>
    </dataValidation>
    <dataValidation type="list" allowBlank="1" showInputMessage="1" promptTitle="Datos divulgados" prompt="Diferencia entre el precio en el momento de la adjudicación del contrato y el precio proyectado actual." sqref="D42" xr:uid="{7E84361F-FD81-4C6C-9C08-800B895FD771}">
      <formula1>"No divulgado"</formula1>
    </dataValidation>
    <dataValidation type="list" allowBlank="1" showInputMessage="1" promptTitle="Datos divulgados" prompt="Introduzca las fechas de inicio del contrato. " sqref="D40" xr:uid="{D6D98C49-CEEE-44A2-A514-F58F1166AA96}">
      <formula1>"No divulgado"</formula1>
    </dataValidation>
    <dataValidation type="list" allowBlank="1" showInputMessage="1" promptTitle="Datos divulgados" prompt="Principales resultados del contrato, por ejemplo: diseño detallado, supervisión, gestión del proyecto y/o tipo, cantidad, unidad para la construcción." sqref="D39" xr:uid="{01C4C8DC-406A-46E9-B310-D03AB5995AC9}">
      <formula1>"No divulgado"</formula1>
    </dataValidation>
    <dataValidation type="list" allowBlank="1" showInputMessage="1" promptTitle="Datos divulgados" prompt="Moneda y precio en el momento de la adjudicación del contrato.award" sqref="D38" xr:uid="{04E0392B-E9B5-4774-9ABE-90E8F8F027D8}">
      <formula1>"No divulgado"</formula1>
    </dataValidation>
    <dataValidation type="list" allowBlank="1" showInputMessage="1" promptTitle="Datos divulgados" prompt="Nombre legal del proveedor" sqref="D37" xr:uid="{076BB044-4C78-4A8A-9DA9-D183FB1EC753}">
      <formula1>"No divulgado"</formula1>
    </dataValidation>
    <dataValidation type="list" allowBlank="1" showInputMessage="1" promptTitle="Datos divulgados" prompt="El nombre formal del contrato" sqref="D36" xr:uid="{A65255A9-2240-4E44-84CC-FF0C84B78211}">
      <formula1>"No divulgado"</formula1>
    </dataValidation>
    <dataValidation type="list" allowBlank="1" showInputMessage="1" promptTitle="Datos divulgados" prompt="Moneda e importe de la estimación original previa a la licitación del contrato" sqref="D34" xr:uid="{5881F4E3-0EB0-44FE-90B0-C62A980E8EF7}">
      <formula1>"No divulgado"</formula1>
    </dataValidation>
    <dataValidation type="list" allowBlank="1" showInputMessage="1" promptTitle="Datos divulgados" prompt="Número de empresas que presentan una oferta" sqref="D33" xr:uid="{6A0F6FBD-6E99-4666-82E3-0A98EE6B0C52}">
      <formula1>"No divulgado"</formula1>
    </dataValidation>
    <dataValidation type="list" allowBlank="1" showInputMessage="1" promptTitle="Datos divulgados" prompt="Número de días, desde la fecha de inicio del contrato hasta la fecha de conclusión." sqref="D41" xr:uid="{4A6E9AF3-DDE6-4575-BC72-70EBD347ECC8}">
      <formula1>"No divulgado"</formula1>
    </dataValidation>
    <dataValidation type="list" showInputMessage="1" promptTitle="Datos divulgados" prompt="Introduzca los datos divulgados, resumiéndolos según sea necesario. Seleccione en el menú desplegable o inserte un tipo de contrato que se ajuste a la descripción de este proyecto." sqref="D31" xr:uid="{C2E35145-1D1D-4DFE-9FD5-7550519A2D3D}">
      <formula1>$L$35:$L$42</formula1>
    </dataValidation>
    <dataValidation type="list" allowBlank="1" showInputMessage="1" promptTitle="Datos divulgados" prompt="Seleccione entre previo a la adjudicación, activa, cerrada, u otros" sqref="D32" xr:uid="{2093D38B-A552-4366-A5C4-D914D3DBCB86}">
      <formula1>$L$29:$L$33</formula1>
    </dataValidation>
    <dataValidation type="list" allowBlank="1" showInputMessage="1" promptTitle="Datos divulgados" prompt="Ingrese el nombre de la organización que realiza la adquisición." sqref="D28" xr:uid="{3F00A0F4-8C07-422A-AF56-607F831EA283}">
      <formula1>"No divulgado"</formula1>
    </dataValidation>
    <dataValidation type="list" allowBlank="1" showInputMessage="1" promptTitle="Datos divulgados" prompt="Resumen de los motivos de los cambios primarios (por ejemplo, variaciones) que posteriormente conllevan cambios en el alcance y la duración." sqref="D47" xr:uid="{5A7EDC2E-D48B-4F5B-B052-03EB8117BF21}">
      <formula1>"No divulgado"</formula1>
    </dataValidation>
    <dataValidation type="list" allowBlank="1" showInputMessage="1" showErrorMessage="1" promptTitle="Publicación en formato OC4IDS" prompt="Ingrese &quot;Sí&quot; si este dato ha sido divulgado de manera proactiva por la Entidad Contratante (EC) en el formato técnico especificado por el OC4IDS." sqref="I28:I47 I4:I23" xr:uid="{9FE888D5-DE54-4031-B4E9-E2CDFCD6E1CD}">
      <formula1>$AD$5:$AD$7</formula1>
    </dataValidation>
    <dataValidation allowBlank="1" showInputMessage="1" showErrorMessage="1" errorTitle="Invalid URL" error="Must enter a valid URL if the &quot;Source of data&quot; is &quot;website&quot; or &quot;portal.&quot;" prompt="Indique dónde se encontraron los datos, por ejemplo:_x000a_- URL en el caso de un sitio web_x000a_- Registros de periódicos u otra publicación, por ejemplo, artículo de NewVision del 12 de abril de 2020._x000a_Agregue comentarios adicionales aquí si es necesario._x000a_" sqref="F28:F47 F4:F23" xr:uid="{28FB0B61-F2D3-490F-BCFD-14E5CCD856C6}"/>
  </dataValidations>
  <pageMargins left="0.7" right="0.7" top="0.75" bottom="0.75" header="0.511811023622047" footer="0.511811023622047"/>
  <pageSetup paperSize="9" orientation="portrait" horizontalDpi="300" verticalDpi="300" r:id="rId1"/>
  <ignoredErrors>
    <ignoredError sqref="H4:H23 H28:H47"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2"/>
  <sheetViews>
    <sheetView zoomScale="80" zoomScaleNormal="80" workbookViewId="0">
      <selection sqref="A1:L1"/>
    </sheetView>
  </sheetViews>
  <sheetFormatPr baseColWidth="10" defaultColWidth="10.796875" defaultRowHeight="14.4"/>
  <cols>
    <col min="1" max="1" width="14.19921875" style="87" customWidth="1"/>
    <col min="2" max="2" width="8.19921875" style="87" customWidth="1"/>
    <col min="3" max="3" width="24" style="90" customWidth="1"/>
    <col min="4" max="4" width="29.19921875" style="91" customWidth="1"/>
    <col min="5" max="5" width="28.796875" style="91" customWidth="1"/>
    <col min="6" max="6" width="27.296875" style="91" customWidth="1"/>
    <col min="7" max="7" width="8.5" style="91" customWidth="1"/>
    <col min="8" max="8" width="8.69921875" style="91" customWidth="1"/>
    <col min="9" max="9" width="11.296875" style="91" hidden="1" customWidth="1"/>
    <col min="10" max="10" width="11.19921875" style="91" hidden="1" customWidth="1"/>
    <col min="11" max="12" width="8" style="91" customWidth="1"/>
    <col min="13" max="14" width="10.796875" style="87"/>
    <col min="15" max="15" width="110.296875" style="87" customWidth="1"/>
    <col min="16" max="17" width="3.19921875" style="87" hidden="1" customWidth="1"/>
    <col min="18" max="19" width="10.796875" style="87" hidden="1" customWidth="1"/>
    <col min="20" max="20" width="10.796875" style="87" customWidth="1"/>
    <col min="21" max="16384" width="10.796875" style="87"/>
  </cols>
  <sheetData>
    <row r="1" spans="1:19" ht="35.4" customHeight="1">
      <c r="A1" s="797" t="s">
        <v>467</v>
      </c>
      <c r="B1" s="797"/>
      <c r="C1" s="797"/>
      <c r="D1" s="797"/>
      <c r="E1" s="797"/>
      <c r="F1" s="797"/>
      <c r="G1" s="797"/>
      <c r="H1" s="797"/>
      <c r="I1" s="797"/>
      <c r="J1" s="797"/>
      <c r="K1" s="797"/>
      <c r="L1" s="797"/>
      <c r="O1" s="963"/>
      <c r="P1" s="963"/>
      <c r="Q1" s="963"/>
    </row>
    <row r="2" spans="1:19" ht="36.75" customHeight="1">
      <c r="A2" s="500" t="s">
        <v>418</v>
      </c>
      <c r="B2" s="975"/>
      <c r="C2" s="976"/>
      <c r="D2" s="502" t="s">
        <v>468</v>
      </c>
      <c r="E2" s="975"/>
      <c r="F2" s="976"/>
      <c r="G2" s="515" t="s">
        <v>420</v>
      </c>
      <c r="H2" s="977"/>
      <c r="I2" s="977"/>
      <c r="J2" s="977"/>
      <c r="K2" s="977"/>
      <c r="L2" s="516"/>
      <c r="M2" s="97"/>
      <c r="N2" s="97"/>
      <c r="O2" s="963" t="s">
        <v>29</v>
      </c>
      <c r="P2" s="963"/>
      <c r="Q2" s="963"/>
    </row>
    <row r="3" spans="1:19" ht="25.5" customHeight="1">
      <c r="A3" s="974" t="s">
        <v>195</v>
      </c>
      <c r="B3" s="972"/>
      <c r="C3" s="972" t="s">
        <v>196</v>
      </c>
      <c r="D3" s="972" t="s">
        <v>219</v>
      </c>
      <c r="E3" s="972" t="s">
        <v>220</v>
      </c>
      <c r="F3" s="972" t="s">
        <v>469</v>
      </c>
      <c r="G3" s="972" t="s">
        <v>470</v>
      </c>
      <c r="H3" s="972"/>
      <c r="I3" s="517"/>
      <c r="J3" s="517"/>
      <c r="K3" s="972" t="s">
        <v>13</v>
      </c>
      <c r="L3" s="973" t="s">
        <v>14</v>
      </c>
      <c r="M3" s="97"/>
      <c r="N3" s="97"/>
    </row>
    <row r="4" spans="1:19" ht="25.5" customHeight="1">
      <c r="A4" s="964"/>
      <c r="B4" s="965"/>
      <c r="C4" s="965"/>
      <c r="D4" s="965"/>
      <c r="E4" s="965"/>
      <c r="F4" s="965" t="s">
        <v>222</v>
      </c>
      <c r="G4" s="965" t="s">
        <v>223</v>
      </c>
      <c r="H4" s="965"/>
      <c r="I4" s="518" t="s">
        <v>224</v>
      </c>
      <c r="J4" s="518" t="s">
        <v>225</v>
      </c>
      <c r="K4" s="965"/>
      <c r="L4" s="968"/>
      <c r="R4" s="87">
        <v>0</v>
      </c>
    </row>
    <row r="5" spans="1:19" ht="31.5" customHeight="1">
      <c r="A5" s="952" t="s">
        <v>197</v>
      </c>
      <c r="B5" s="879"/>
      <c r="C5" s="519" t="s">
        <v>198</v>
      </c>
      <c r="D5" s="130" t="str">
        <f>IF('2. Integridad Proactiva'!D4="", "", '2. Integridad Proactiva'!D4)</f>
        <v/>
      </c>
      <c r="E5" s="131" t="str">
        <f>IF('2. Integridad Proactiva'!F4="", "", '2. Integridad Proactiva'!F4)</f>
        <v/>
      </c>
      <c r="F5" s="131" t="str">
        <f>IF('2. Integridad Proactiva'!E4="", "", '2. Integridad Proactiva'!E4)</f>
        <v/>
      </c>
      <c r="G5" s="132"/>
      <c r="H5" s="132"/>
      <c r="I5" s="130" t="str">
        <f t="shared" ref="I5:I24" si="0">IF(AND(G5="", H5=""), "", AVERAGE(G5, H5))</f>
        <v/>
      </c>
      <c r="J5" s="133" t="str">
        <f t="shared" ref="J5:J24" si="1">IF(I5="", "", I5/3)</f>
        <v/>
      </c>
      <c r="K5" s="130" t="str">
        <f>IF(I5="", "", IF(I5=0, "No", "Sí"))</f>
        <v/>
      </c>
      <c r="L5" s="134" t="str">
        <f>IF('2. Integridad Proactiva'!I4="", "", '2. Integridad Proactiva'!I4)</f>
        <v/>
      </c>
      <c r="R5" s="87">
        <v>1</v>
      </c>
      <c r="S5" s="87" t="s">
        <v>26</v>
      </c>
    </row>
    <row r="6" spans="1:19" ht="31.5" customHeight="1">
      <c r="A6" s="952"/>
      <c r="B6" s="879"/>
      <c r="C6" s="509" t="s">
        <v>199</v>
      </c>
      <c r="D6" s="105" t="str">
        <f>IF('2. Integridad Proactiva'!D5="", "", '2. Integridad Proactiva'!D5)</f>
        <v/>
      </c>
      <c r="E6" s="135" t="str">
        <f>IF('2. Integridad Proactiva'!F5="", "", '2. Integridad Proactiva'!F5)</f>
        <v/>
      </c>
      <c r="F6" s="135" t="str">
        <f>IF('2. Integridad Proactiva'!E5="", "", '2. Integridad Proactiva'!E5)</f>
        <v/>
      </c>
      <c r="G6" s="136"/>
      <c r="H6" s="136"/>
      <c r="I6" s="105" t="str">
        <f t="shared" si="0"/>
        <v/>
      </c>
      <c r="J6" s="137" t="str">
        <f t="shared" si="1"/>
        <v/>
      </c>
      <c r="K6" s="130" t="str">
        <f t="shared" ref="K6:K24" si="2">IF(I6="", "", IF(I6=0, "No", "Sí"))</f>
        <v/>
      </c>
      <c r="L6" s="138" t="str">
        <f>IF('2. Integridad Proactiva'!I5="", "", '2. Integridad Proactiva'!I5)</f>
        <v/>
      </c>
      <c r="R6" s="87">
        <v>2</v>
      </c>
      <c r="S6" s="87" t="s">
        <v>27</v>
      </c>
    </row>
    <row r="7" spans="1:19" ht="31.5" customHeight="1">
      <c r="A7" s="507" t="s">
        <v>471</v>
      </c>
      <c r="B7" s="26">
        <f>'2. Integridad Proactiva'!B6</f>
        <v>0</v>
      </c>
      <c r="C7" s="509" t="s">
        <v>17</v>
      </c>
      <c r="D7" s="105" t="str">
        <f>IF('2. Integridad Proactiva'!D6="", "", '2. Integridad Proactiva'!D6)</f>
        <v/>
      </c>
      <c r="E7" s="135" t="str">
        <f>IF('2. Integridad Proactiva'!F6="", "", '2. Integridad Proactiva'!F6)</f>
        <v/>
      </c>
      <c r="F7" s="135" t="str">
        <f>IF('2. Integridad Proactiva'!E6="", "", '2. Integridad Proactiva'!E6)</f>
        <v/>
      </c>
      <c r="G7" s="136"/>
      <c r="H7" s="136"/>
      <c r="I7" s="105" t="str">
        <f t="shared" si="0"/>
        <v/>
      </c>
      <c r="J7" s="137" t="str">
        <f t="shared" si="1"/>
        <v/>
      </c>
      <c r="K7" s="130" t="str">
        <f t="shared" si="2"/>
        <v/>
      </c>
      <c r="L7" s="138" t="str">
        <f>IF('2. Integridad Proactiva'!I6="", "", '2. Integridad Proactiva'!I6)</f>
        <v/>
      </c>
      <c r="R7" s="87">
        <v>3</v>
      </c>
    </row>
    <row r="8" spans="1:19" ht="31.5" customHeight="1">
      <c r="A8" s="507" t="s">
        <v>472</v>
      </c>
      <c r="B8" s="26">
        <f>'2. Integridad Proactiva'!B7</f>
        <v>0</v>
      </c>
      <c r="C8" s="509" t="s">
        <v>200</v>
      </c>
      <c r="D8" s="105" t="str">
        <f>IF('2. Integridad Proactiva'!D7="", "", '2. Integridad Proactiva'!D7)</f>
        <v/>
      </c>
      <c r="E8" s="135" t="str">
        <f>IF('2. Integridad Proactiva'!F7="", "", '2. Integridad Proactiva'!F7)</f>
        <v/>
      </c>
      <c r="F8" s="135" t="str">
        <f>IF('2. Integridad Proactiva'!E7="", "", '2. Integridad Proactiva'!E7)</f>
        <v/>
      </c>
      <c r="G8" s="136"/>
      <c r="H8" s="136"/>
      <c r="I8" s="105" t="str">
        <f t="shared" si="0"/>
        <v/>
      </c>
      <c r="J8" s="137" t="str">
        <f t="shared" si="1"/>
        <v/>
      </c>
      <c r="K8" s="130" t="str">
        <f t="shared" si="2"/>
        <v/>
      </c>
      <c r="L8" s="138" t="str">
        <f>IF('2. Integridad Proactiva'!I7="", "", '2. Integridad Proactiva'!I7)</f>
        <v/>
      </c>
    </row>
    <row r="9" spans="1:19" ht="31.5" customHeight="1">
      <c r="A9" s="507" t="s">
        <v>473</v>
      </c>
      <c r="B9" s="26">
        <f>SUM(J5:J11)/7</f>
        <v>0</v>
      </c>
      <c r="C9" s="509" t="s">
        <v>201</v>
      </c>
      <c r="D9" s="105" t="str">
        <f>IF('2. Integridad Proactiva'!D8="", "", '2. Integridad Proactiva'!D8)</f>
        <v/>
      </c>
      <c r="E9" s="135" t="str">
        <f>IF('2. Integridad Proactiva'!F8="", "", '2. Integridad Proactiva'!F8)</f>
        <v/>
      </c>
      <c r="F9" s="135" t="str">
        <f>IF('2. Integridad Proactiva'!E8="", "", '2. Integridad Proactiva'!E8)</f>
        <v/>
      </c>
      <c r="G9" s="136"/>
      <c r="H9" s="136"/>
      <c r="I9" s="105" t="str">
        <f t="shared" si="0"/>
        <v/>
      </c>
      <c r="J9" s="137" t="str">
        <f t="shared" si="1"/>
        <v/>
      </c>
      <c r="K9" s="130" t="str">
        <f t="shared" si="2"/>
        <v/>
      </c>
      <c r="L9" s="138" t="str">
        <f>IF('2. Integridad Proactiva'!I8="", "", '2. Integridad Proactiva'!I8)</f>
        <v/>
      </c>
    </row>
    <row r="10" spans="1:19" ht="31.5" customHeight="1">
      <c r="A10" s="507" t="s">
        <v>221</v>
      </c>
      <c r="B10" s="108" t="str">
        <f>'2. Integridad Proactiva'!B8</f>
        <v>-</v>
      </c>
      <c r="C10" s="509" t="s">
        <v>202</v>
      </c>
      <c r="D10" s="105" t="str">
        <f>IF('2. Integridad Proactiva'!D9="", "", '2. Integridad Proactiva'!D9)</f>
        <v/>
      </c>
      <c r="E10" s="135" t="str">
        <f>IF('2. Integridad Proactiva'!F9="", "", '2. Integridad Proactiva'!F9)</f>
        <v/>
      </c>
      <c r="F10" s="135" t="str">
        <f>IF('2. Integridad Proactiva'!E9="", "", '2. Integridad Proactiva'!E9)</f>
        <v/>
      </c>
      <c r="G10" s="136"/>
      <c r="H10" s="136"/>
      <c r="I10" s="105" t="str">
        <f t="shared" si="0"/>
        <v/>
      </c>
      <c r="J10" s="137" t="str">
        <f t="shared" si="1"/>
        <v/>
      </c>
      <c r="K10" s="130" t="str">
        <f t="shared" si="2"/>
        <v/>
      </c>
      <c r="L10" s="138" t="str">
        <f>IF('2. Integridad Proactiva'!I9="", "", '2. Integridad Proactiva'!I9)</f>
        <v/>
      </c>
      <c r="R10" s="87" t="s">
        <v>42</v>
      </c>
    </row>
    <row r="11" spans="1:19" ht="31.5" customHeight="1" thickBot="1">
      <c r="A11" s="110"/>
      <c r="B11" s="111"/>
      <c r="C11" s="510" t="s">
        <v>203</v>
      </c>
      <c r="D11" s="115" t="str">
        <f>IF('2. Integridad Proactiva'!D10="", "", '2. Integridad Proactiva'!D10)</f>
        <v/>
      </c>
      <c r="E11" s="139" t="str">
        <f>IF('2. Integridad Proactiva'!F10="", "", '2. Integridad Proactiva'!F10)</f>
        <v/>
      </c>
      <c r="F11" s="139" t="str">
        <f>IF('2. Integridad Proactiva'!E10="", "", '2. Integridad Proactiva'!E10)</f>
        <v/>
      </c>
      <c r="G11" s="140"/>
      <c r="H11" s="140"/>
      <c r="I11" s="115" t="str">
        <f t="shared" si="0"/>
        <v/>
      </c>
      <c r="J11" s="141" t="str">
        <f t="shared" si="1"/>
        <v/>
      </c>
      <c r="K11" s="115" t="str">
        <f t="shared" si="2"/>
        <v/>
      </c>
      <c r="L11" s="142" t="str">
        <f>IF('2. Integridad Proactiva'!I10="", "", '2. Integridad Proactiva'!I10)</f>
        <v/>
      </c>
      <c r="R11" s="87" t="s">
        <v>45</v>
      </c>
    </row>
    <row r="12" spans="1:19" ht="31.5" customHeight="1">
      <c r="A12" s="952" t="s">
        <v>204</v>
      </c>
      <c r="B12" s="879"/>
      <c r="C12" s="519" t="s">
        <v>205</v>
      </c>
      <c r="D12" s="130" t="str">
        <f>IF('2. Integridad Proactiva'!D11="", "", '2. Integridad Proactiva'!D11)</f>
        <v/>
      </c>
      <c r="E12" s="131" t="str">
        <f>IF('2. Integridad Proactiva'!F11="", "", '2. Integridad Proactiva'!F11)</f>
        <v/>
      </c>
      <c r="F12" s="131" t="str">
        <f>IF('2. Integridad Proactiva'!E11="", "", '2. Integridad Proactiva'!E11)</f>
        <v/>
      </c>
      <c r="G12" s="132"/>
      <c r="H12" s="132"/>
      <c r="I12" s="130" t="str">
        <f t="shared" si="0"/>
        <v/>
      </c>
      <c r="J12" s="133" t="str">
        <f t="shared" si="1"/>
        <v/>
      </c>
      <c r="K12" s="130" t="str">
        <f t="shared" si="2"/>
        <v/>
      </c>
      <c r="L12" s="134" t="str">
        <f>IF('2. Integridad Proactiva'!I11="", "", '2. Integridad Proactiva'!I11)</f>
        <v/>
      </c>
      <c r="R12" s="87" t="s">
        <v>48</v>
      </c>
    </row>
    <row r="13" spans="1:19" ht="31.5" customHeight="1">
      <c r="A13" s="952"/>
      <c r="B13" s="879"/>
      <c r="C13" s="509" t="s">
        <v>206</v>
      </c>
      <c r="D13" s="105" t="str">
        <f>IF('2. Integridad Proactiva'!D12="", "", '2. Integridad Proactiva'!D12)</f>
        <v/>
      </c>
      <c r="E13" s="135" t="str">
        <f>IF('2. Integridad Proactiva'!F12="", "", '2. Integridad Proactiva'!F12)</f>
        <v/>
      </c>
      <c r="F13" s="135" t="str">
        <f>IF('2. Integridad Proactiva'!E12="", "", '2. Integridad Proactiva'!E12)</f>
        <v/>
      </c>
      <c r="G13" s="136"/>
      <c r="H13" s="136"/>
      <c r="I13" s="105" t="str">
        <f t="shared" si="0"/>
        <v/>
      </c>
      <c r="J13" s="137" t="str">
        <f t="shared" si="1"/>
        <v/>
      </c>
      <c r="K13" s="130" t="str">
        <f t="shared" si="2"/>
        <v/>
      </c>
      <c r="L13" s="138" t="str">
        <f>IF('2. Integridad Proactiva'!I12="", "", '2. Integridad Proactiva'!I12)</f>
        <v/>
      </c>
      <c r="R13" s="87" t="s">
        <v>51</v>
      </c>
    </row>
    <row r="14" spans="1:19" ht="31.5" customHeight="1">
      <c r="A14" s="507" t="s">
        <v>471</v>
      </c>
      <c r="B14" s="26">
        <f>'2. Integridad Proactiva'!B13</f>
        <v>0</v>
      </c>
      <c r="C14" s="509" t="s">
        <v>207</v>
      </c>
      <c r="D14" s="105" t="str">
        <f>IF('2. Integridad Proactiva'!D13="", "", '2. Integridad Proactiva'!D13)</f>
        <v/>
      </c>
      <c r="E14" s="135" t="str">
        <f>IF('2. Integridad Proactiva'!F13="", "", '2. Integridad Proactiva'!F13)</f>
        <v/>
      </c>
      <c r="F14" s="135" t="str">
        <f>IF('2. Integridad Proactiva'!E13="", "", '2. Integridad Proactiva'!E13)</f>
        <v/>
      </c>
      <c r="G14" s="136"/>
      <c r="H14" s="136"/>
      <c r="I14" s="105" t="str">
        <f t="shared" si="0"/>
        <v/>
      </c>
      <c r="J14" s="137" t="str">
        <f t="shared" si="1"/>
        <v/>
      </c>
      <c r="K14" s="130" t="str">
        <f t="shared" si="2"/>
        <v/>
      </c>
      <c r="L14" s="138" t="str">
        <f>IF('2. Integridad Proactiva'!I13="", "", '2. Integridad Proactiva'!I13)</f>
        <v/>
      </c>
      <c r="R14" s="87" t="s">
        <v>54</v>
      </c>
    </row>
    <row r="15" spans="1:19" ht="31.5" customHeight="1">
      <c r="A15" s="507" t="s">
        <v>472</v>
      </c>
      <c r="B15" s="26">
        <f>'2. Integridad Proactiva'!B14</f>
        <v>0</v>
      </c>
      <c r="C15" s="509" t="s">
        <v>208</v>
      </c>
      <c r="D15" s="105" t="str">
        <f>IF('2. Integridad Proactiva'!D14="", "", '2. Integridad Proactiva'!D14)</f>
        <v/>
      </c>
      <c r="E15" s="135" t="str">
        <f>IF('2. Integridad Proactiva'!F14="", "", '2. Integridad Proactiva'!F14)</f>
        <v/>
      </c>
      <c r="F15" s="135" t="str">
        <f>IF('2. Integridad Proactiva'!E14="", "", '2. Integridad Proactiva'!E14)</f>
        <v/>
      </c>
      <c r="G15" s="136"/>
      <c r="H15" s="136"/>
      <c r="I15" s="105" t="str">
        <f t="shared" si="0"/>
        <v/>
      </c>
      <c r="J15" s="137" t="str">
        <f t="shared" si="1"/>
        <v/>
      </c>
      <c r="K15" s="130" t="str">
        <f t="shared" si="2"/>
        <v/>
      </c>
      <c r="L15" s="138" t="str">
        <f>IF('2. Integridad Proactiva'!I14="", "", '2. Integridad Proactiva'!I14)</f>
        <v/>
      </c>
      <c r="R15" s="87" t="s">
        <v>38</v>
      </c>
    </row>
    <row r="16" spans="1:19" ht="31.5" customHeight="1">
      <c r="A16" s="507" t="s">
        <v>473</v>
      </c>
      <c r="B16" s="26">
        <f>SUM(J12:J18)/7</f>
        <v>0</v>
      </c>
      <c r="C16" s="509" t="s">
        <v>209</v>
      </c>
      <c r="D16" s="105" t="str">
        <f>IF('2. Integridad Proactiva'!D15="", "", '2. Integridad Proactiva'!D15)</f>
        <v/>
      </c>
      <c r="E16" s="135" t="str">
        <f>IF('2. Integridad Proactiva'!F15="", "", '2. Integridad Proactiva'!F15)</f>
        <v/>
      </c>
      <c r="F16" s="135" t="str">
        <f>IF('2. Integridad Proactiva'!E15="", "", '2. Integridad Proactiva'!E15)</f>
        <v/>
      </c>
      <c r="G16" s="136"/>
      <c r="H16" s="136"/>
      <c r="I16" s="105" t="str">
        <f t="shared" si="0"/>
        <v/>
      </c>
      <c r="J16" s="137" t="str">
        <f t="shared" si="1"/>
        <v/>
      </c>
      <c r="K16" s="130" t="str">
        <f t="shared" si="2"/>
        <v/>
      </c>
      <c r="L16" s="138" t="str">
        <f>IF('2. Integridad Proactiva'!I15="", "", '2. Integridad Proactiva'!I15)</f>
        <v/>
      </c>
    </row>
    <row r="17" spans="1:12" ht="31.5" customHeight="1">
      <c r="A17" s="507" t="s">
        <v>221</v>
      </c>
      <c r="B17" s="108" t="str">
        <f>'2. Integridad Proactiva'!B15</f>
        <v>-</v>
      </c>
      <c r="C17" s="509" t="s">
        <v>210</v>
      </c>
      <c r="D17" s="105" t="str">
        <f>IF('2. Integridad Proactiva'!D16="", "", '2. Integridad Proactiva'!D16)</f>
        <v/>
      </c>
      <c r="E17" s="135" t="str">
        <f>IF('2. Integridad Proactiva'!F16="", "", '2. Integridad Proactiva'!F16)</f>
        <v/>
      </c>
      <c r="F17" s="135" t="str">
        <f>IF('2. Integridad Proactiva'!E16="", "", '2. Integridad Proactiva'!E16)</f>
        <v/>
      </c>
      <c r="G17" s="136"/>
      <c r="H17" s="136"/>
      <c r="I17" s="105" t="str">
        <f t="shared" si="0"/>
        <v/>
      </c>
      <c r="J17" s="137" t="str">
        <f t="shared" si="1"/>
        <v/>
      </c>
      <c r="K17" s="130" t="str">
        <f t="shared" si="2"/>
        <v/>
      </c>
      <c r="L17" s="138" t="str">
        <f>IF('2. Integridad Proactiva'!I16="", "", '2. Integridad Proactiva'!I16)</f>
        <v/>
      </c>
    </row>
    <row r="18" spans="1:12" ht="31.5" customHeight="1" thickBot="1">
      <c r="A18" s="143"/>
      <c r="B18" s="47"/>
      <c r="C18" s="510" t="s">
        <v>211</v>
      </c>
      <c r="D18" s="144" t="str">
        <f>IF('2. Integridad Proactiva'!D17="", "", '2. Integridad Proactiva'!D17)</f>
        <v/>
      </c>
      <c r="E18" s="139" t="str">
        <f>IF('2. Integridad Proactiva'!F17="", "", '2. Integridad Proactiva'!F17)</f>
        <v/>
      </c>
      <c r="F18" s="139" t="str">
        <f>IF('2. Integridad Proactiva'!E17="", "", '2. Integridad Proactiva'!E17)</f>
        <v/>
      </c>
      <c r="G18" s="140"/>
      <c r="H18" s="140"/>
      <c r="I18" s="105" t="str">
        <f t="shared" si="0"/>
        <v/>
      </c>
      <c r="J18" s="137" t="str">
        <f t="shared" si="1"/>
        <v/>
      </c>
      <c r="K18" s="115" t="str">
        <f t="shared" si="2"/>
        <v/>
      </c>
      <c r="L18" s="142" t="str">
        <f>IF('2. Integridad Proactiva'!I17="", "", '2. Integridad Proactiva'!I17)</f>
        <v/>
      </c>
    </row>
    <row r="19" spans="1:12" ht="31.5" customHeight="1" thickTop="1">
      <c r="A19" s="952" t="s">
        <v>212</v>
      </c>
      <c r="B19" s="879"/>
      <c r="C19" s="508" t="s">
        <v>213</v>
      </c>
      <c r="D19" s="103" t="str">
        <f>IF('2. Integridad Proactiva'!D18="", "", '2. Integridad Proactiva'!D18)</f>
        <v/>
      </c>
      <c r="E19" s="145" t="str">
        <f>IF('2. Integridad Proactiva'!F18="", "", '2. Integridad Proactiva'!F18)</f>
        <v/>
      </c>
      <c r="F19" s="145" t="str">
        <f>IF('2. Integridad Proactiva'!E18="", "", '2. Integridad Proactiva'!E18)</f>
        <v/>
      </c>
      <c r="G19" s="146"/>
      <c r="H19" s="146"/>
      <c r="I19" s="103" t="str">
        <f t="shared" si="0"/>
        <v/>
      </c>
      <c r="J19" s="147" t="str">
        <f t="shared" si="1"/>
        <v/>
      </c>
      <c r="K19" s="130" t="str">
        <f t="shared" si="2"/>
        <v/>
      </c>
      <c r="L19" s="148" t="str">
        <f>IF('2. Integridad Proactiva'!I18="", "", '2. Integridad Proactiva'!I18)</f>
        <v/>
      </c>
    </row>
    <row r="20" spans="1:12" ht="31.5" customHeight="1">
      <c r="A20" s="952"/>
      <c r="B20" s="879"/>
      <c r="C20" s="509" t="s">
        <v>214</v>
      </c>
      <c r="D20" s="105" t="str">
        <f>IF('2. Integridad Proactiva'!D19="", "", '2. Integridad Proactiva'!D19)</f>
        <v/>
      </c>
      <c r="E20" s="135" t="str">
        <f>IF('2. Integridad Proactiva'!F19="", "", '2. Integridad Proactiva'!F19)</f>
        <v/>
      </c>
      <c r="F20" s="135" t="str">
        <f>IF('2. Integridad Proactiva'!E19="", "", '2. Integridad Proactiva'!E19)</f>
        <v/>
      </c>
      <c r="G20" s="136"/>
      <c r="H20" s="136"/>
      <c r="I20" s="105" t="str">
        <f t="shared" si="0"/>
        <v/>
      </c>
      <c r="J20" s="137" t="str">
        <f t="shared" si="1"/>
        <v/>
      </c>
      <c r="K20" s="130" t="str">
        <f t="shared" si="2"/>
        <v/>
      </c>
      <c r="L20" s="138" t="str">
        <f>IF('2. Integridad Proactiva'!I19="", "", '2. Integridad Proactiva'!I19)</f>
        <v/>
      </c>
    </row>
    <row r="21" spans="1:12" ht="31.5" customHeight="1">
      <c r="A21" s="507" t="s">
        <v>471</v>
      </c>
      <c r="B21" s="26">
        <f>ROUND(COUNTIF(K19:K24,"Sí")/6,2)</f>
        <v>0</v>
      </c>
      <c r="C21" s="509" t="s">
        <v>215</v>
      </c>
      <c r="D21" s="124" t="str">
        <f>IF('2. Integridad Proactiva'!D20="", "", '2. Integridad Proactiva'!D20)</f>
        <v/>
      </c>
      <c r="E21" s="135" t="str">
        <f>IF('2. Integridad Proactiva'!F20="", "", '2. Integridad Proactiva'!F20)</f>
        <v/>
      </c>
      <c r="F21" s="135" t="str">
        <f>IF('2. Integridad Proactiva'!E20="", "", '2. Integridad Proactiva'!E20)</f>
        <v/>
      </c>
      <c r="G21" s="136"/>
      <c r="H21" s="136"/>
      <c r="I21" s="105" t="str">
        <f t="shared" si="0"/>
        <v/>
      </c>
      <c r="J21" s="137" t="str">
        <f t="shared" si="1"/>
        <v/>
      </c>
      <c r="K21" s="130" t="str">
        <f t="shared" si="2"/>
        <v/>
      </c>
      <c r="L21" s="138" t="str">
        <f>IF('2. Integridad Proactiva'!I20="", "", '2. Integridad Proactiva'!I20)</f>
        <v/>
      </c>
    </row>
    <row r="22" spans="1:12" ht="31.5" customHeight="1">
      <c r="A22" s="507" t="s">
        <v>472</v>
      </c>
      <c r="B22" s="26">
        <f>ROUND(COUNTIF(L19:L24,"Sí")/6,2)</f>
        <v>0</v>
      </c>
      <c r="C22" s="509" t="s">
        <v>216</v>
      </c>
      <c r="D22" s="105" t="str">
        <f>IF('2. Integridad Proactiva'!D21="", "", '2. Integridad Proactiva'!D21)</f>
        <v/>
      </c>
      <c r="E22" s="135" t="str">
        <f>IF('2. Integridad Proactiva'!F21="", "", '2. Integridad Proactiva'!F21)</f>
        <v/>
      </c>
      <c r="F22" s="135" t="str">
        <f>IF('2. Integridad Proactiva'!E21="", "", '2. Integridad Proactiva'!E21)</f>
        <v/>
      </c>
      <c r="G22" s="136"/>
      <c r="H22" s="136"/>
      <c r="I22" s="105" t="str">
        <f t="shared" si="0"/>
        <v/>
      </c>
      <c r="J22" s="137" t="str">
        <f t="shared" si="1"/>
        <v/>
      </c>
      <c r="K22" s="130" t="str">
        <f t="shared" si="2"/>
        <v/>
      </c>
      <c r="L22" s="138" t="str">
        <f>IF('2. Integridad Proactiva'!I21="", "", '2. Integridad Proactiva'!I21)</f>
        <v/>
      </c>
    </row>
    <row r="23" spans="1:12" ht="31.5" customHeight="1">
      <c r="A23" s="507" t="s">
        <v>473</v>
      </c>
      <c r="B23" s="26">
        <f>SUM(J19:J24)/6</f>
        <v>0</v>
      </c>
      <c r="C23" s="509" t="s">
        <v>217</v>
      </c>
      <c r="D23" s="105" t="str">
        <f>IF('2. Integridad Proactiva'!D22="", "", '2. Integridad Proactiva'!D22)</f>
        <v/>
      </c>
      <c r="E23" s="135" t="str">
        <f>IF('2. Integridad Proactiva'!F22="", "", '2. Integridad Proactiva'!F22)</f>
        <v/>
      </c>
      <c r="F23" s="135" t="str">
        <f>IF('2. Integridad Proactiva'!E22="", "", '2. Integridad Proactiva'!E22)</f>
        <v/>
      </c>
      <c r="G23" s="136"/>
      <c r="H23" s="136"/>
      <c r="I23" s="105" t="str">
        <f t="shared" si="0"/>
        <v/>
      </c>
      <c r="J23" s="137" t="str">
        <f t="shared" si="1"/>
        <v/>
      </c>
      <c r="K23" s="130" t="str">
        <f t="shared" si="2"/>
        <v/>
      </c>
      <c r="L23" s="138" t="str">
        <f>IF('2. Integridad Proactiva'!I22="", "", '2. Integridad Proactiva'!I22)</f>
        <v/>
      </c>
    </row>
    <row r="24" spans="1:12" ht="31.5" customHeight="1">
      <c r="A24" s="507" t="s">
        <v>221</v>
      </c>
      <c r="B24" s="108" t="str">
        <f>'2. Integridad Proactiva'!B22</f>
        <v>-</v>
      </c>
      <c r="C24" s="510" t="s">
        <v>218</v>
      </c>
      <c r="D24" s="115" t="str">
        <f>IF('2. Integridad Proactiva'!D23="", "", '2. Integridad Proactiva'!D23)</f>
        <v/>
      </c>
      <c r="E24" s="139" t="str">
        <f>IF('2. Integridad Proactiva'!F23="", "", '2. Integridad Proactiva'!F23)</f>
        <v/>
      </c>
      <c r="F24" s="139" t="str">
        <f>IF('2. Integridad Proactiva'!E23="", "", '2. Integridad Proactiva'!E23)</f>
        <v/>
      </c>
      <c r="G24" s="140"/>
      <c r="H24" s="140"/>
      <c r="I24" s="115" t="str">
        <f t="shared" si="0"/>
        <v/>
      </c>
      <c r="J24" s="141" t="str">
        <f t="shared" si="1"/>
        <v/>
      </c>
      <c r="K24" s="130" t="str">
        <f t="shared" si="2"/>
        <v/>
      </c>
      <c r="L24" s="142" t="str">
        <f>IF('2. Integridad Proactiva'!I23="", "", '2. Integridad Proactiva'!I23)</f>
        <v/>
      </c>
    </row>
    <row r="25" spans="1:12" ht="40.5" customHeight="1">
      <c r="A25" s="970" t="s">
        <v>474</v>
      </c>
      <c r="B25" s="971"/>
      <c r="C25" s="971"/>
      <c r="D25" s="956" t="s">
        <v>423</v>
      </c>
      <c r="E25" s="956"/>
      <c r="F25" s="520"/>
      <c r="G25" s="521"/>
      <c r="H25" s="522"/>
      <c r="I25" s="149"/>
      <c r="J25" s="150" t="e">
        <f>AVERAGE(J5:J24)</f>
        <v>#DIV/0!</v>
      </c>
      <c r="K25" s="151">
        <f>ROUND(COUNTIF(K5:K24,"Sí")/20,2)</f>
        <v>0</v>
      </c>
      <c r="L25" s="152">
        <f>ROUND(COUNTIF(L5:L24,"Sí")/20,2)</f>
        <v>0</v>
      </c>
    </row>
    <row r="27" spans="1:12" ht="30.75" customHeight="1">
      <c r="A27" s="500" t="s">
        <v>424</v>
      </c>
      <c r="B27" s="957"/>
      <c r="C27" s="958"/>
      <c r="D27" s="502" t="s">
        <v>419</v>
      </c>
      <c r="E27" s="523"/>
      <c r="F27" s="501"/>
      <c r="G27" s="503" t="s">
        <v>420</v>
      </c>
      <c r="H27" s="524"/>
      <c r="I27" s="524"/>
      <c r="J27" s="525"/>
      <c r="K27" s="959"/>
      <c r="L27" s="960"/>
    </row>
    <row r="28" spans="1:12" ht="21" customHeight="1">
      <c r="A28" s="964" t="s">
        <v>232</v>
      </c>
      <c r="B28" s="965"/>
      <c r="C28" s="965" t="s">
        <v>233</v>
      </c>
      <c r="D28" s="965" t="s">
        <v>219</v>
      </c>
      <c r="E28" s="965" t="s">
        <v>220</v>
      </c>
      <c r="F28" s="965" t="s">
        <v>222</v>
      </c>
      <c r="G28" s="965" t="s">
        <v>470</v>
      </c>
      <c r="H28" s="965"/>
      <c r="I28" s="965"/>
      <c r="J28" s="965"/>
      <c r="K28" s="965" t="s">
        <v>13</v>
      </c>
      <c r="L28" s="968" t="s">
        <v>14</v>
      </c>
    </row>
    <row r="29" spans="1:12" ht="30.75" customHeight="1">
      <c r="A29" s="966"/>
      <c r="B29" s="967"/>
      <c r="C29" s="967"/>
      <c r="D29" s="967"/>
      <c r="E29" s="967"/>
      <c r="F29" s="967" t="s">
        <v>222</v>
      </c>
      <c r="G29" s="967" t="s">
        <v>223</v>
      </c>
      <c r="H29" s="967"/>
      <c r="I29" s="455" t="s">
        <v>224</v>
      </c>
      <c r="J29" s="455" t="s">
        <v>225</v>
      </c>
      <c r="K29" s="967"/>
      <c r="L29" s="969"/>
    </row>
    <row r="30" spans="1:12" ht="30" customHeight="1">
      <c r="A30" s="951" t="s">
        <v>234</v>
      </c>
      <c r="B30" s="878"/>
      <c r="C30" s="508" t="s">
        <v>235</v>
      </c>
      <c r="D30" s="103" t="str">
        <f>IF('2. Integridad Proactiva'!D28="", "", '2. Integridad Proactiva'!D28)</f>
        <v/>
      </c>
      <c r="E30" s="103" t="str">
        <f>IF('2. Integridad Proactiva'!F28="", "", '2. Integridad Proactiva'!F28)</f>
        <v/>
      </c>
      <c r="F30" s="103" t="str">
        <f>IF('2. Integridad Proactiva'!E28="", "", '2. Integridad Proactiva'!E28)</f>
        <v/>
      </c>
      <c r="G30" s="153"/>
      <c r="H30" s="153"/>
      <c r="I30" s="103" t="str">
        <f t="shared" ref="I30:I49" si="3">IF(AND(G30="", H30=""), "", AVERAGE(G30, H30))</f>
        <v/>
      </c>
      <c r="J30" s="147" t="str">
        <f t="shared" ref="J30:J49" si="4">IF(I30="", "", I30/3)</f>
        <v/>
      </c>
      <c r="K30" s="147" t="str">
        <f>IF(I30="", "", IF(I30=0, "No", "Sí"))</f>
        <v/>
      </c>
      <c r="L30" s="148" t="str">
        <f>IF('2. Integridad Proactiva'!I28="", "", '2. Integridad Proactiva'!I28)</f>
        <v/>
      </c>
    </row>
    <row r="31" spans="1:12" ht="30" customHeight="1">
      <c r="A31" s="952"/>
      <c r="B31" s="879"/>
      <c r="C31" s="509" t="s">
        <v>236</v>
      </c>
      <c r="D31" s="105" t="str">
        <f>IF('2. Integridad Proactiva'!D29="", "", '2. Integridad Proactiva'!D29)</f>
        <v/>
      </c>
      <c r="E31" s="105" t="str">
        <f>IF('2. Integridad Proactiva'!F29="", "", '2. Integridad Proactiva'!F29)</f>
        <v/>
      </c>
      <c r="F31" s="105" t="str">
        <f>IF('2. Integridad Proactiva'!E29="", "", '2. Integridad Proactiva'!E29)</f>
        <v/>
      </c>
      <c r="G31" s="136"/>
      <c r="H31" s="154"/>
      <c r="I31" s="105" t="str">
        <f t="shared" si="3"/>
        <v/>
      </c>
      <c r="J31" s="137" t="str">
        <f t="shared" si="4"/>
        <v/>
      </c>
      <c r="K31" s="137" t="str">
        <f>IF(I31="", "", IF(I31=0, "No", "Sí"))</f>
        <v/>
      </c>
      <c r="L31" s="138" t="str">
        <f>IF('2. Integridad Proactiva'!I29="", "", '2. Integridad Proactiva'!I29)</f>
        <v/>
      </c>
    </row>
    <row r="32" spans="1:12" ht="30" customHeight="1">
      <c r="A32" s="507" t="s">
        <v>471</v>
      </c>
      <c r="B32" s="26">
        <f>ROUND(COUNTIF(K30:K43,"Sí")/14,2)</f>
        <v>0</v>
      </c>
      <c r="C32" s="509" t="s">
        <v>237</v>
      </c>
      <c r="D32" s="105" t="str">
        <f>IF('2. Integridad Proactiva'!D30="", "", '2. Integridad Proactiva'!D30)</f>
        <v/>
      </c>
      <c r="E32" s="105" t="str">
        <f>IF('2. Integridad Proactiva'!F30="", "", '2. Integridad Proactiva'!F30)</f>
        <v/>
      </c>
      <c r="F32" s="105" t="str">
        <f>IF('2. Integridad Proactiva'!E30="", "", '2. Integridad Proactiva'!E30)</f>
        <v/>
      </c>
      <c r="G32" s="136"/>
      <c r="H32" s="154"/>
      <c r="I32" s="105" t="str">
        <f t="shared" si="3"/>
        <v/>
      </c>
      <c r="J32" s="137" t="str">
        <f t="shared" si="4"/>
        <v/>
      </c>
      <c r="K32" s="137" t="str">
        <f t="shared" ref="K32:K49" si="5">IF(I32="", "", IF(I32=0, "No", "Sí"))</f>
        <v/>
      </c>
      <c r="L32" s="138" t="str">
        <f>IF('2. Integridad Proactiva'!I30="", "", '2. Integridad Proactiva'!I30)</f>
        <v/>
      </c>
    </row>
    <row r="33" spans="1:12" ht="30" customHeight="1">
      <c r="A33" s="507" t="s">
        <v>472</v>
      </c>
      <c r="B33" s="26">
        <f>ROUND(COUNTIF(L30:L43,"Sí")/14,2)</f>
        <v>0</v>
      </c>
      <c r="C33" s="509" t="s">
        <v>238</v>
      </c>
      <c r="D33" s="105" t="str">
        <f>IF('2. Integridad Proactiva'!D31="", "", '2. Integridad Proactiva'!D31)</f>
        <v/>
      </c>
      <c r="E33" s="105" t="str">
        <f>IF('2. Integridad Proactiva'!F31="", "", '2. Integridad Proactiva'!F31)</f>
        <v/>
      </c>
      <c r="F33" s="105" t="str">
        <f>IF('2. Integridad Proactiva'!E31="", "", '2. Integridad Proactiva'!E31)</f>
        <v/>
      </c>
      <c r="G33" s="136"/>
      <c r="H33" s="154"/>
      <c r="I33" s="105" t="str">
        <f t="shared" si="3"/>
        <v/>
      </c>
      <c r="J33" s="137" t="str">
        <f t="shared" si="4"/>
        <v/>
      </c>
      <c r="K33" s="137" t="str">
        <f t="shared" si="5"/>
        <v/>
      </c>
      <c r="L33" s="138" t="str">
        <f>IF('2. Integridad Proactiva'!I31="", "", '2. Integridad Proactiva'!I31)</f>
        <v/>
      </c>
    </row>
    <row r="34" spans="1:12" ht="30" customHeight="1">
      <c r="A34" s="507" t="s">
        <v>473</v>
      </c>
      <c r="B34" s="26">
        <f>SUM(J30:J43)/14</f>
        <v>0</v>
      </c>
      <c r="C34" s="509" t="s">
        <v>239</v>
      </c>
      <c r="D34" s="105" t="str">
        <f>IF('2. Integridad Proactiva'!D32="", "", '2. Integridad Proactiva'!D32)</f>
        <v/>
      </c>
      <c r="E34" s="105" t="str">
        <f>IF('2. Integridad Proactiva'!F32="", "", '2. Integridad Proactiva'!F32)</f>
        <v/>
      </c>
      <c r="F34" s="105" t="str">
        <f>IF('2. Integridad Proactiva'!E32="", "", '2. Integridad Proactiva'!E32)</f>
        <v/>
      </c>
      <c r="G34" s="136"/>
      <c r="H34" s="154"/>
      <c r="I34" s="105" t="str">
        <f t="shared" si="3"/>
        <v/>
      </c>
      <c r="J34" s="137" t="str">
        <f t="shared" si="4"/>
        <v/>
      </c>
      <c r="K34" s="137" t="str">
        <f t="shared" si="5"/>
        <v/>
      </c>
      <c r="L34" s="138" t="str">
        <f>IF('2. Integridad Proactiva'!I32="", "", '2. Integridad Proactiva'!I32)</f>
        <v/>
      </c>
    </row>
    <row r="35" spans="1:12" ht="30" customHeight="1">
      <c r="A35" s="507" t="s">
        <v>221</v>
      </c>
      <c r="B35" s="108" t="str">
        <f>'2. Integridad Proactiva'!B32</f>
        <v>-</v>
      </c>
      <c r="C35" s="509" t="s">
        <v>240</v>
      </c>
      <c r="D35" s="105" t="str">
        <f>IF('2. Integridad Proactiva'!D33="", "", '2. Integridad Proactiva'!D33)</f>
        <v/>
      </c>
      <c r="E35" s="105" t="str">
        <f>IF('2. Integridad Proactiva'!F33="", "", '2. Integridad Proactiva'!F33)</f>
        <v/>
      </c>
      <c r="F35" s="105" t="str">
        <f>IF('2. Integridad Proactiva'!E33="", "", '2. Integridad Proactiva'!E33)</f>
        <v/>
      </c>
      <c r="G35" s="136"/>
      <c r="H35" s="154"/>
      <c r="I35" s="105" t="str">
        <f t="shared" si="3"/>
        <v/>
      </c>
      <c r="J35" s="137" t="str">
        <f t="shared" si="4"/>
        <v/>
      </c>
      <c r="K35" s="137" t="str">
        <f t="shared" si="5"/>
        <v/>
      </c>
      <c r="L35" s="138" t="str">
        <f>IF('2. Integridad Proactiva'!I33="", "", '2. Integridad Proactiva'!I33)</f>
        <v/>
      </c>
    </row>
    <row r="36" spans="1:12" ht="30" customHeight="1">
      <c r="A36" s="109"/>
      <c r="B36" s="46"/>
      <c r="C36" s="509" t="s">
        <v>241</v>
      </c>
      <c r="D36" s="105" t="str">
        <f>IF('2. Integridad Proactiva'!D34="", "", '2. Integridad Proactiva'!D34)</f>
        <v/>
      </c>
      <c r="E36" s="105" t="str">
        <f>IF('2. Integridad Proactiva'!F34="", "", '2. Integridad Proactiva'!F34)</f>
        <v/>
      </c>
      <c r="F36" s="105" t="str">
        <f>IF('2. Integridad Proactiva'!E34="", "", '2. Integridad Proactiva'!E34)</f>
        <v/>
      </c>
      <c r="G36" s="136"/>
      <c r="H36" s="154"/>
      <c r="I36" s="105" t="str">
        <f t="shared" si="3"/>
        <v/>
      </c>
      <c r="J36" s="137" t="str">
        <f t="shared" si="4"/>
        <v/>
      </c>
      <c r="K36" s="137" t="str">
        <f t="shared" si="5"/>
        <v/>
      </c>
      <c r="L36" s="138" t="str">
        <f>IF('2. Integridad Proactiva'!I34="", "", '2. Integridad Proactiva'!I34)</f>
        <v/>
      </c>
    </row>
    <row r="37" spans="1:12" ht="30" customHeight="1">
      <c r="A37" s="109"/>
      <c r="B37" s="46"/>
      <c r="C37" s="509" t="s">
        <v>242</v>
      </c>
      <c r="D37" s="105" t="str">
        <f>IF('2. Integridad Proactiva'!D35="", "", '2. Integridad Proactiva'!D35)</f>
        <v/>
      </c>
      <c r="E37" s="105" t="str">
        <f>IF('2. Integridad Proactiva'!F35="", "", '2. Integridad Proactiva'!F35)</f>
        <v/>
      </c>
      <c r="F37" s="105" t="str">
        <f>IF('2. Integridad Proactiva'!E35="", "", '2. Integridad Proactiva'!E35)</f>
        <v/>
      </c>
      <c r="G37" s="136"/>
      <c r="H37" s="154"/>
      <c r="I37" s="105" t="str">
        <f t="shared" si="3"/>
        <v/>
      </c>
      <c r="J37" s="137" t="str">
        <f t="shared" si="4"/>
        <v/>
      </c>
      <c r="K37" s="137" t="str">
        <f t="shared" si="5"/>
        <v/>
      </c>
      <c r="L37" s="138" t="str">
        <f>IF('2. Integridad Proactiva'!I35="", "", '2. Integridad Proactiva'!I35)</f>
        <v/>
      </c>
    </row>
    <row r="38" spans="1:12" ht="30" customHeight="1">
      <c r="A38" s="109"/>
      <c r="B38" s="46"/>
      <c r="C38" s="509" t="s">
        <v>243</v>
      </c>
      <c r="D38" s="105" t="str">
        <f>IF('2. Integridad Proactiva'!D36="", "", '2. Integridad Proactiva'!D36)</f>
        <v/>
      </c>
      <c r="E38" s="105" t="str">
        <f>IF('2. Integridad Proactiva'!F36="", "", '2. Integridad Proactiva'!F36)</f>
        <v/>
      </c>
      <c r="F38" s="105" t="str">
        <f>IF('2. Integridad Proactiva'!E36="", "", '2. Integridad Proactiva'!E36)</f>
        <v/>
      </c>
      <c r="G38" s="136"/>
      <c r="H38" s="154"/>
      <c r="I38" s="105" t="str">
        <f t="shared" si="3"/>
        <v/>
      </c>
      <c r="J38" s="137" t="str">
        <f t="shared" si="4"/>
        <v/>
      </c>
      <c r="K38" s="137" t="str">
        <f t="shared" si="5"/>
        <v/>
      </c>
      <c r="L38" s="138" t="str">
        <f>IF('2. Integridad Proactiva'!I36="", "", '2. Integridad Proactiva'!I36)</f>
        <v/>
      </c>
    </row>
    <row r="39" spans="1:12" ht="30" customHeight="1">
      <c r="A39" s="109"/>
      <c r="B39" s="46"/>
      <c r="C39" s="509" t="s">
        <v>244</v>
      </c>
      <c r="D39" s="105" t="str">
        <f>IF('2. Integridad Proactiva'!D37="", "", '2. Integridad Proactiva'!D37)</f>
        <v/>
      </c>
      <c r="E39" s="105" t="str">
        <f>IF('2. Integridad Proactiva'!F37="", "", '2. Integridad Proactiva'!F37)</f>
        <v/>
      </c>
      <c r="F39" s="105" t="str">
        <f>IF('2. Integridad Proactiva'!E37="", "", '2. Integridad Proactiva'!E37)</f>
        <v/>
      </c>
      <c r="G39" s="136"/>
      <c r="H39" s="154"/>
      <c r="I39" s="105" t="str">
        <f t="shared" si="3"/>
        <v/>
      </c>
      <c r="J39" s="137" t="str">
        <f t="shared" si="4"/>
        <v/>
      </c>
      <c r="K39" s="137" t="str">
        <f t="shared" si="5"/>
        <v/>
      </c>
      <c r="L39" s="138" t="str">
        <f>IF('2. Integridad Proactiva'!I37="", "", '2. Integridad Proactiva'!I37)</f>
        <v/>
      </c>
    </row>
    <row r="40" spans="1:12" ht="30" customHeight="1">
      <c r="A40" s="109"/>
      <c r="B40" s="46"/>
      <c r="C40" s="509" t="s">
        <v>245</v>
      </c>
      <c r="D40" s="105" t="str">
        <f>IF('2. Integridad Proactiva'!D38="", "", '2. Integridad Proactiva'!D38)</f>
        <v/>
      </c>
      <c r="E40" s="105" t="str">
        <f>IF('2. Integridad Proactiva'!F38="", "", '2. Integridad Proactiva'!F38)</f>
        <v/>
      </c>
      <c r="F40" s="105" t="str">
        <f>IF('2. Integridad Proactiva'!E38="", "", '2. Integridad Proactiva'!E38)</f>
        <v/>
      </c>
      <c r="G40" s="136"/>
      <c r="H40" s="154"/>
      <c r="I40" s="105" t="str">
        <f t="shared" si="3"/>
        <v/>
      </c>
      <c r="J40" s="137" t="str">
        <f t="shared" si="4"/>
        <v/>
      </c>
      <c r="K40" s="137" t="str">
        <f t="shared" si="5"/>
        <v/>
      </c>
      <c r="L40" s="138" t="str">
        <f>IF('2. Integridad Proactiva'!I38="", "", '2. Integridad Proactiva'!I38)</f>
        <v/>
      </c>
    </row>
    <row r="41" spans="1:12" ht="30" customHeight="1">
      <c r="A41" s="109"/>
      <c r="B41" s="46"/>
      <c r="C41" s="509" t="s">
        <v>246</v>
      </c>
      <c r="D41" s="105" t="str">
        <f>IF('2. Integridad Proactiva'!D39="", "", '2. Integridad Proactiva'!D39)</f>
        <v/>
      </c>
      <c r="E41" s="105" t="str">
        <f>IF('2. Integridad Proactiva'!F39="", "", '2. Integridad Proactiva'!F39)</f>
        <v/>
      </c>
      <c r="F41" s="105" t="str">
        <f>IF('2. Integridad Proactiva'!E39="", "", '2. Integridad Proactiva'!E39)</f>
        <v/>
      </c>
      <c r="G41" s="136"/>
      <c r="H41" s="154"/>
      <c r="I41" s="105" t="str">
        <f t="shared" si="3"/>
        <v/>
      </c>
      <c r="J41" s="137" t="str">
        <f t="shared" si="4"/>
        <v/>
      </c>
      <c r="K41" s="137" t="str">
        <f t="shared" si="5"/>
        <v/>
      </c>
      <c r="L41" s="138" t="str">
        <f>IF('2. Integridad Proactiva'!I39="", "", '2. Integridad Proactiva'!I39)</f>
        <v/>
      </c>
    </row>
    <row r="42" spans="1:12" ht="30" customHeight="1">
      <c r="A42" s="109"/>
      <c r="B42" s="46"/>
      <c r="C42" s="509" t="s">
        <v>247</v>
      </c>
      <c r="D42" s="105" t="str">
        <f>IF('2. Integridad Proactiva'!D40="", "", '2. Integridad Proactiva'!D40)</f>
        <v/>
      </c>
      <c r="E42" s="105" t="str">
        <f>IF('2. Integridad Proactiva'!F40="", "", '2. Integridad Proactiva'!F40)</f>
        <v/>
      </c>
      <c r="F42" s="105" t="str">
        <f>IF('2. Integridad Proactiva'!E40="", "", '2. Integridad Proactiva'!E40)</f>
        <v/>
      </c>
      <c r="G42" s="136"/>
      <c r="H42" s="154"/>
      <c r="I42" s="105" t="str">
        <f t="shared" si="3"/>
        <v/>
      </c>
      <c r="J42" s="137" t="str">
        <f t="shared" si="4"/>
        <v/>
      </c>
      <c r="K42" s="137" t="str">
        <f t="shared" si="5"/>
        <v/>
      </c>
      <c r="L42" s="138" t="str">
        <f>IF('2. Integridad Proactiva'!I40="", "", '2. Integridad Proactiva'!I40)</f>
        <v/>
      </c>
    </row>
    <row r="43" spans="1:12" ht="30" customHeight="1" thickBot="1">
      <c r="A43" s="118"/>
      <c r="B43" s="119"/>
      <c r="C43" s="510" t="s">
        <v>248</v>
      </c>
      <c r="D43" s="115" t="str">
        <f>IF('2. Integridad Proactiva'!D41="", "", '2. Integridad Proactiva'!D41)</f>
        <v/>
      </c>
      <c r="E43" s="115" t="str">
        <f>IF('2. Integridad Proactiva'!F41="", "", '2. Integridad Proactiva'!F41)</f>
        <v/>
      </c>
      <c r="F43" s="115" t="str">
        <f>IF('2. Integridad Proactiva'!E41="", "", '2. Integridad Proactiva'!E41)</f>
        <v/>
      </c>
      <c r="G43" s="140"/>
      <c r="H43" s="155"/>
      <c r="I43" s="115" t="str">
        <f t="shared" si="3"/>
        <v/>
      </c>
      <c r="J43" s="141" t="str">
        <f t="shared" si="4"/>
        <v/>
      </c>
      <c r="K43" s="141" t="str">
        <f t="shared" si="5"/>
        <v/>
      </c>
      <c r="L43" s="142" t="str">
        <f>IF('2. Integridad Proactiva'!I41="", "", '2. Integridad Proactiva'!I41)</f>
        <v/>
      </c>
    </row>
    <row r="44" spans="1:12" ht="30" customHeight="1">
      <c r="A44" s="951" t="s">
        <v>249</v>
      </c>
      <c r="B44" s="878"/>
      <c r="C44" s="508" t="s">
        <v>250</v>
      </c>
      <c r="D44" s="103" t="str">
        <f>IF('2. Integridad Proactiva'!D42="", "", '2. Integridad Proactiva'!D42)</f>
        <v/>
      </c>
      <c r="E44" s="103" t="str">
        <f>IF('2. Integridad Proactiva'!F42="", "", '2. Integridad Proactiva'!F42)</f>
        <v/>
      </c>
      <c r="F44" s="103" t="str">
        <f>IF('2. Integridad Proactiva'!E42="", "", '2. Integridad Proactiva'!E42)</f>
        <v/>
      </c>
      <c r="G44" s="146"/>
      <c r="H44" s="153"/>
      <c r="I44" s="103" t="str">
        <f t="shared" si="3"/>
        <v/>
      </c>
      <c r="J44" s="147" t="str">
        <f t="shared" si="4"/>
        <v/>
      </c>
      <c r="K44" s="133" t="str">
        <f t="shared" si="5"/>
        <v/>
      </c>
      <c r="L44" s="148" t="str">
        <f>IF('2. Integridad Proactiva'!I42="", "", '2. Integridad Proactiva'!I42)</f>
        <v/>
      </c>
    </row>
    <row r="45" spans="1:12" ht="30" customHeight="1">
      <c r="A45" s="952"/>
      <c r="B45" s="879"/>
      <c r="C45" s="509" t="s">
        <v>251</v>
      </c>
      <c r="D45" s="105" t="str">
        <f>IF('2. Integridad Proactiva'!D43="", "", '2. Integridad Proactiva'!D43)</f>
        <v/>
      </c>
      <c r="E45" s="105" t="str">
        <f>IF('2. Integridad Proactiva'!F43="", "", '2. Integridad Proactiva'!F43)</f>
        <v/>
      </c>
      <c r="F45" s="105" t="str">
        <f>IF('2. Integridad Proactiva'!E43="", "", '2. Integridad Proactiva'!E43)</f>
        <v/>
      </c>
      <c r="G45" s="136"/>
      <c r="H45" s="154"/>
      <c r="I45" s="105" t="str">
        <f t="shared" si="3"/>
        <v/>
      </c>
      <c r="J45" s="137" t="str">
        <f t="shared" si="4"/>
        <v/>
      </c>
      <c r="K45" s="137" t="str">
        <f t="shared" si="5"/>
        <v/>
      </c>
      <c r="L45" s="138" t="str">
        <f>IF('2. Integridad Proactiva'!I43="", "", '2. Integridad Proactiva'!I43)</f>
        <v/>
      </c>
    </row>
    <row r="46" spans="1:12" ht="30" customHeight="1">
      <c r="A46" s="507" t="s">
        <v>471</v>
      </c>
      <c r="B46" s="26">
        <f>ROUND(COUNTIF(K44:K49,"Sí")/6,2)</f>
        <v>0</v>
      </c>
      <c r="C46" s="509" t="s">
        <v>252</v>
      </c>
      <c r="D46" s="105" t="str">
        <f>IF('2. Integridad Proactiva'!D44="", "", '2. Integridad Proactiva'!D44)</f>
        <v/>
      </c>
      <c r="E46" s="105" t="str">
        <f>IF('2. Integridad Proactiva'!F44="", "", '2. Integridad Proactiva'!F44)</f>
        <v/>
      </c>
      <c r="F46" s="105" t="str">
        <f>IF('2. Integridad Proactiva'!E44="", "", '2. Integridad Proactiva'!E44)</f>
        <v/>
      </c>
      <c r="G46" s="136"/>
      <c r="H46" s="154"/>
      <c r="I46" s="105" t="str">
        <f t="shared" si="3"/>
        <v/>
      </c>
      <c r="J46" s="137" t="str">
        <f t="shared" si="4"/>
        <v/>
      </c>
      <c r="K46" s="137" t="str">
        <f t="shared" si="5"/>
        <v/>
      </c>
      <c r="L46" s="138" t="str">
        <f>IF('2. Integridad Proactiva'!I44="", "", '2. Integridad Proactiva'!I44)</f>
        <v/>
      </c>
    </row>
    <row r="47" spans="1:12" ht="30" customHeight="1">
      <c r="A47" s="507" t="s">
        <v>472</v>
      </c>
      <c r="B47" s="26">
        <f>ROUND(COUNTIF(L44:L49,"Sí")/6,2)</f>
        <v>0</v>
      </c>
      <c r="C47" s="509" t="s">
        <v>253</v>
      </c>
      <c r="D47" s="105" t="str">
        <f>IF('2. Integridad Proactiva'!D45="", "", '2. Integridad Proactiva'!D45)</f>
        <v/>
      </c>
      <c r="E47" s="105" t="str">
        <f>IF('2. Integridad Proactiva'!F45="", "", '2. Integridad Proactiva'!F45)</f>
        <v/>
      </c>
      <c r="F47" s="105" t="str">
        <f>IF('2. Integridad Proactiva'!E45="", "", '2. Integridad Proactiva'!E45)</f>
        <v/>
      </c>
      <c r="G47" s="136"/>
      <c r="H47" s="154"/>
      <c r="I47" s="105" t="str">
        <f t="shared" si="3"/>
        <v/>
      </c>
      <c r="J47" s="137" t="str">
        <f t="shared" si="4"/>
        <v/>
      </c>
      <c r="K47" s="137" t="str">
        <f t="shared" si="5"/>
        <v/>
      </c>
      <c r="L47" s="138" t="str">
        <f>IF('2. Integridad Proactiva'!I45="", "", '2. Integridad Proactiva'!I45)</f>
        <v/>
      </c>
    </row>
    <row r="48" spans="1:12" ht="30" customHeight="1">
      <c r="A48" s="507" t="s">
        <v>473</v>
      </c>
      <c r="B48" s="26">
        <f>SUM(J44:J49)/6</f>
        <v>0</v>
      </c>
      <c r="C48" s="509" t="s">
        <v>254</v>
      </c>
      <c r="D48" s="105" t="str">
        <f>IF('2. Integridad Proactiva'!D46="", "", '2. Integridad Proactiva'!D46)</f>
        <v/>
      </c>
      <c r="E48" s="105" t="str">
        <f>IF('2. Integridad Proactiva'!F46="", "", '2. Integridad Proactiva'!F46)</f>
        <v/>
      </c>
      <c r="F48" s="105" t="str">
        <f>IF('2. Integridad Proactiva'!E46="", "", '2. Integridad Proactiva'!E46)</f>
        <v/>
      </c>
      <c r="G48" s="136"/>
      <c r="H48" s="154"/>
      <c r="I48" s="105" t="str">
        <f t="shared" si="3"/>
        <v/>
      </c>
      <c r="J48" s="137" t="str">
        <f t="shared" si="4"/>
        <v/>
      </c>
      <c r="K48" s="137" t="str">
        <f t="shared" si="5"/>
        <v/>
      </c>
      <c r="L48" s="138" t="str">
        <f>IF('2. Integridad Proactiva'!I46="", "", '2. Integridad Proactiva'!I46)</f>
        <v/>
      </c>
    </row>
    <row r="49" spans="1:12" ht="30" customHeight="1" thickBot="1">
      <c r="A49" s="526" t="s">
        <v>221</v>
      </c>
      <c r="B49" s="156" t="str">
        <f>'2. Integridad Proactiva'!B46</f>
        <v>-</v>
      </c>
      <c r="C49" s="510" t="s">
        <v>255</v>
      </c>
      <c r="D49" s="115" t="str">
        <f>IF('2. Integridad Proactiva'!D47="", "", '2. Integridad Proactiva'!D47)</f>
        <v/>
      </c>
      <c r="E49" s="115" t="str">
        <f>IF('2. Integridad Proactiva'!F47="", "", '2. Integridad Proactiva'!F47)</f>
        <v/>
      </c>
      <c r="F49" s="115" t="str">
        <f>IF('2. Integridad Proactiva'!E47="", "", '2. Integridad Proactiva'!E47)</f>
        <v/>
      </c>
      <c r="G49" s="140"/>
      <c r="H49" s="155"/>
      <c r="I49" s="115" t="str">
        <f t="shared" si="3"/>
        <v/>
      </c>
      <c r="J49" s="141" t="str">
        <f t="shared" si="4"/>
        <v/>
      </c>
      <c r="K49" s="137" t="str">
        <f t="shared" si="5"/>
        <v/>
      </c>
      <c r="L49" s="142" t="str">
        <f>IF('2. Integridad Proactiva'!I47="", "", '2. Integridad Proactiva'!I47)</f>
        <v/>
      </c>
    </row>
    <row r="50" spans="1:12" ht="48.75" customHeight="1" thickBot="1">
      <c r="A50" s="953" t="s">
        <v>475</v>
      </c>
      <c r="B50" s="954"/>
      <c r="C50" s="954"/>
      <c r="D50" s="955" t="s">
        <v>427</v>
      </c>
      <c r="E50" s="955"/>
      <c r="F50" s="512"/>
      <c r="G50" s="121"/>
      <c r="H50" s="157"/>
      <c r="I50" s="157"/>
      <c r="J50" s="158" t="e">
        <f>AVERAGE(J30:J49)</f>
        <v>#DIV/0!</v>
      </c>
      <c r="K50" s="122">
        <f>ROUND(COUNTIF(K30:K49,"Sí")/20,2)</f>
        <v>0</v>
      </c>
      <c r="L50" s="126">
        <f>ROUND(COUNTIF(L30:L49,"Sí")/20,2)</f>
        <v>0</v>
      </c>
    </row>
    <row r="52" spans="1:12" ht="72" customHeight="1">
      <c r="A52" s="953" t="s">
        <v>426</v>
      </c>
      <c r="B52" s="954"/>
      <c r="C52" s="954"/>
      <c r="D52" s="955" t="s">
        <v>428</v>
      </c>
      <c r="E52" s="955"/>
      <c r="F52" s="512"/>
      <c r="G52" s="121"/>
      <c r="H52" s="157"/>
      <c r="I52" s="157"/>
      <c r="J52" s="158" t="e">
        <f>AVERAGE(J50,J25)</f>
        <v>#DIV/0!</v>
      </c>
      <c r="K52" s="122">
        <f>((COUNTIF(K5:K24,"Sí"))+(COUNTIF(K30:K49,"Sí")))/40</f>
        <v>0</v>
      </c>
      <c r="L52" s="122">
        <f>((COUNTIF(L5:L24,"Sí"))+(COUNTIF(L30:L49,"Sí")))/40</f>
        <v>0</v>
      </c>
    </row>
  </sheetData>
  <sheetProtection algorithmName="SHA-512" hashValue="cDYgcAX0vFxL6AaL28sQ5ZvOdH4p0uQ+AUJ2kiZuvRv2rI/7PCTs+FFpVwDWJ92vc4qac6wbqAcJjtcV8l0dcQ==" saltValue="NJzm3s1kh7eO47XSaaHRdA==" spinCount="100000" sheet="1" objects="1" scenarios="1"/>
  <mergeCells count="37">
    <mergeCell ref="A1:L1"/>
    <mergeCell ref="O1:Q1"/>
    <mergeCell ref="B2:C2"/>
    <mergeCell ref="E2:F2"/>
    <mergeCell ref="H2:K2"/>
    <mergeCell ref="O2:Q2"/>
    <mergeCell ref="G3:H3"/>
    <mergeCell ref="K3:K4"/>
    <mergeCell ref="L3:L4"/>
    <mergeCell ref="G4:H4"/>
    <mergeCell ref="A5:B6"/>
    <mergeCell ref="A3:B4"/>
    <mergeCell ref="C3:C4"/>
    <mergeCell ref="D3:D4"/>
    <mergeCell ref="E3:E4"/>
    <mergeCell ref="F3:F4"/>
    <mergeCell ref="A12:B13"/>
    <mergeCell ref="A19:B20"/>
    <mergeCell ref="A25:C25"/>
    <mergeCell ref="D25:E25"/>
    <mergeCell ref="B27:C27"/>
    <mergeCell ref="K27:L27"/>
    <mergeCell ref="A28:B29"/>
    <mergeCell ref="C28:C29"/>
    <mergeCell ref="D28:D29"/>
    <mergeCell ref="E28:E29"/>
    <mergeCell ref="F28:F29"/>
    <mergeCell ref="G28:J28"/>
    <mergeCell ref="K28:K29"/>
    <mergeCell ref="L28:L29"/>
    <mergeCell ref="G29:H29"/>
    <mergeCell ref="A30:B31"/>
    <mergeCell ref="A44:B45"/>
    <mergeCell ref="A50:C50"/>
    <mergeCell ref="D50:E50"/>
    <mergeCell ref="A52:C52"/>
    <mergeCell ref="D52:E52"/>
  </mergeCells>
  <conditionalFormatting sqref="G5:H24">
    <cfRule type="expression" dxfId="120" priority="4">
      <formula>ISBLANK(G5)</formula>
    </cfRule>
  </conditionalFormatting>
  <conditionalFormatting sqref="G30:H49">
    <cfRule type="expression" dxfId="119" priority="2">
      <formula>ISBLANK(G30)</formula>
    </cfRule>
  </conditionalFormatting>
  <dataValidations count="10">
    <dataValidation type="date" allowBlank="1" showInputMessage="1" showErrorMessage="1" sqref="L2 K27:L27" xr:uid="{00000000-0002-0000-0400-000000000000}">
      <formula1>43831</formula1>
      <formula2>47848</formula2>
    </dataValidation>
    <dataValidation allowBlank="1" showInputMessage="1" showErrorMessage="1" promptTitle="Location of data" prompt="Indicate where data was found to be available, eg_x000a_- url in the case of a website_x000a_- newspaper records or other publication_x000a_Add further comments here if necessary" sqref="O13" xr:uid="{00000000-0002-0000-0400-000002000000}">
      <formula1>0</formula1>
      <formula2>0</formula2>
    </dataValidation>
    <dataValidation allowBlank="1" showInputMessage="1" showErrorMessage="1" prompt="This data is collected from Sheet entitled, &quot;2. Proactive Completeness.&quot; It describes whether an IDS data point was found on any public platform." sqref="B7" xr:uid="{00000000-0002-0000-0400-000005000000}">
      <formula1>0</formula1>
      <formula2>0</formula2>
    </dataValidation>
    <dataValidation allowBlank="1" showInputMessage="1" showErrorMessage="1" prompt="This data is collected from Sheet entitled, &quot;2. Proactive Completeness.&quot; It describes whether an OC4IDS data point was found on any public platform." sqref="B8" xr:uid="{00000000-0002-0000-0400-000006000000}">
      <formula1>0</formula1>
      <formula2>0</formula2>
    </dataValidation>
    <dataValidation allowBlank="1" showInputMessage="1" showErrorMessage="1" prompt="This data is calculated from the ranking of the IDS data points based on whether the data was disclosed and where it was found." sqref="B9" xr:uid="{00000000-0002-0000-0400-000007000000}">
      <formula1>0</formula1>
      <formula2>0</formula2>
    </dataValidation>
    <dataValidation allowBlank="1" showInputMessage="1" showErrorMessage="1" prompt="This data is collected from Sheet entitled, &quot;2. Proactive Completeness.&quot; It describes the ease of access of the data." sqref="B10" xr:uid="{00000000-0002-0000-0400-000008000000}">
      <formula1>0</formula1>
      <formula2>0</formula2>
    </dataValidation>
    <dataValidation allowBlank="1" showErrorMessage="1" sqref="E2 E27:F27" xr:uid="{C3FABE5E-574D-4C33-A966-5275DA66ED43}"/>
    <dataValidation type="list" allowBlank="1" showInputMessage="1" showErrorMessage="1" promptTitle="Evaluación" prompt="Seleccione una calificación del 0. al 3. La descripción de la calificación se proporciona en el recuadro a la derecha de esta hoja." sqref="G5:H24 G30:H49" xr:uid="{55FBD921-821E-4B39-AB66-4B932649B318}">
      <formula1>$R$5:$R$7</formula1>
    </dataValidation>
    <dataValidation allowBlank="1" showInputMessage="1" showErrorMessage="1" promptTitle="Datos divulgados" prompt="Estos datos se actualizan automáticamente desde la hoja titulada &quot;2._Integreidad Proactiva&quot;" sqref="D5:F24 L5:L24 D30:F49 L30:L49" xr:uid="{2AFC3B1D-9E3B-4476-B5E6-3BA6BE3DCC97}"/>
    <dataValidation allowBlank="1" showInputMessage="1" showErrorMessage="1" promptTitle="Datos divulgados" prompt="Estos datos se actualizan automáticamente al completar el &quot;Puntaje de divulgación de Evaluadores&quot; en Columnas G y H" sqref="K5:K24 K30:K49" xr:uid="{2FC30C18-3D3E-484E-89B5-6E037A864008}"/>
  </dataValidations>
  <pageMargins left="0.7" right="0.7" top="0.75" bottom="0.75" header="0.511811023622047" footer="0.511811023622047"/>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0"/>
  <sheetViews>
    <sheetView zoomScale="90" zoomScaleNormal="90" workbookViewId="0">
      <selection sqref="A1:J1"/>
    </sheetView>
  </sheetViews>
  <sheetFormatPr baseColWidth="10" defaultColWidth="10.796875" defaultRowHeight="14.4"/>
  <cols>
    <col min="1" max="1" width="15" style="87" customWidth="1"/>
    <col min="2" max="2" width="6.796875" style="87" customWidth="1"/>
    <col min="3" max="3" width="32.3984375" style="90" customWidth="1"/>
    <col min="4" max="4" width="27.5" style="90" customWidth="1"/>
    <col min="5" max="5" width="14.5" style="91" customWidth="1"/>
    <col min="6" max="6" width="54.5" style="91" customWidth="1"/>
    <col min="7" max="10" width="5.296875" style="91" customWidth="1"/>
    <col min="11" max="11" width="14.19921875" style="91" customWidth="1"/>
    <col min="12" max="12" width="10.796875" style="87" hidden="1" customWidth="1"/>
    <col min="13" max="13" width="16.5" style="91" customWidth="1"/>
    <col min="14" max="14" width="10.796875" style="87"/>
    <col min="15" max="15" width="68.5" style="87" customWidth="1"/>
    <col min="16" max="16384" width="10.796875" style="87"/>
  </cols>
  <sheetData>
    <row r="1" spans="1:15" ht="33.6" customHeight="1">
      <c r="A1" s="797" t="s">
        <v>476</v>
      </c>
      <c r="B1" s="797"/>
      <c r="C1" s="797"/>
      <c r="D1" s="797"/>
      <c r="E1" s="797"/>
      <c r="F1" s="797"/>
      <c r="G1" s="797"/>
      <c r="H1" s="797"/>
      <c r="I1" s="797"/>
      <c r="J1" s="797"/>
      <c r="K1" s="87"/>
      <c r="M1" s="963" t="s">
        <v>29</v>
      </c>
      <c r="N1" s="963"/>
      <c r="O1" s="963"/>
    </row>
    <row r="2" spans="1:15" ht="24.75" customHeight="1" thickBot="1">
      <c r="A2" s="500" t="s">
        <v>418</v>
      </c>
      <c r="B2" s="957"/>
      <c r="C2" s="958"/>
      <c r="D2" s="514"/>
      <c r="E2" s="502" t="s">
        <v>419</v>
      </c>
      <c r="F2" s="523"/>
      <c r="G2" s="987" t="s">
        <v>420</v>
      </c>
      <c r="H2" s="988"/>
      <c r="I2" s="989"/>
      <c r="J2" s="990"/>
      <c r="K2" s="87"/>
      <c r="M2" s="87"/>
    </row>
    <row r="3" spans="1:15" ht="27" customHeight="1" thickBot="1">
      <c r="A3" s="984" t="s">
        <v>195</v>
      </c>
      <c r="B3" s="985"/>
      <c r="C3" s="504" t="s">
        <v>196</v>
      </c>
      <c r="D3" s="504" t="s">
        <v>477</v>
      </c>
      <c r="E3" s="455" t="s">
        <v>226</v>
      </c>
      <c r="F3" s="455" t="s">
        <v>227</v>
      </c>
      <c r="G3" s="44" t="s">
        <v>84</v>
      </c>
      <c r="H3" s="44" t="s">
        <v>85</v>
      </c>
      <c r="I3" s="44" t="s">
        <v>86</v>
      </c>
      <c r="J3" s="99" t="s">
        <v>124</v>
      </c>
      <c r="K3" s="159" t="s">
        <v>480</v>
      </c>
      <c r="L3" s="91" t="s">
        <v>87</v>
      </c>
    </row>
    <row r="4" spans="1:15" ht="27" customHeight="1">
      <c r="A4" s="952" t="s">
        <v>197</v>
      </c>
      <c r="B4" s="879"/>
      <c r="C4" s="519" t="s">
        <v>198</v>
      </c>
      <c r="D4" s="130" t="str">
        <f>'3. Tasa Public Proactiva'!D5</f>
        <v/>
      </c>
      <c r="E4" s="160"/>
      <c r="F4" s="112"/>
      <c r="G4" s="161" t="str">
        <f t="shared" ref="G4" si="0">IF(E4="Plausible","✓","")</f>
        <v/>
      </c>
      <c r="H4" s="161" t="str">
        <f>IF(E4="Inconsistente","✓","")</f>
        <v/>
      </c>
      <c r="I4" s="161" t="str">
        <f>IF(E4="Implausible","✓","")</f>
        <v/>
      </c>
      <c r="J4" s="162" t="str">
        <f>IF(E4="Falta","✓","")</f>
        <v/>
      </c>
      <c r="K4" s="163" t="str">
        <f>IF(E4="","",IF(E4="Plausible",1,IF(E4="Inconsistente",0.75,IF(E4="Implausible",0.25,IF(E4="Falta",0,IF(E4="Otro",0,0))))))</f>
        <v/>
      </c>
      <c r="L4" s="91" t="s">
        <v>486</v>
      </c>
    </row>
    <row r="5" spans="1:15" ht="27" customHeight="1">
      <c r="A5" s="952"/>
      <c r="B5" s="879"/>
      <c r="C5" s="509" t="s">
        <v>199</v>
      </c>
      <c r="D5" s="130" t="str">
        <f>'3. Tasa Public Proactiva'!D6</f>
        <v/>
      </c>
      <c r="E5" s="164"/>
      <c r="F5" s="100"/>
      <c r="G5" s="161" t="str">
        <f t="shared" ref="G5:G23" si="1">IF(E5="Plausible","✓","")</f>
        <v/>
      </c>
      <c r="H5" s="161" t="str">
        <f t="shared" ref="H5:H23" si="2">IF(E5="Inconsistente","✓","")</f>
        <v/>
      </c>
      <c r="I5" s="161" t="str">
        <f t="shared" ref="I5:I23" si="3">IF(E5="Implausible","✓","")</f>
        <v/>
      </c>
      <c r="J5" s="162" t="str">
        <f t="shared" ref="J5:J23" si="4">IF(E5="Falta","✓","")</f>
        <v/>
      </c>
      <c r="K5" s="163" t="str">
        <f t="shared" ref="K5:K23" si="5">IF(E5="","",IF(E5="Plausible",1,IF(E5="Inconsistente",0.75,IF(E5="Implausible",0.25,IF(E5="Falta",0,IF(E5="Otro",0,0))))))</f>
        <v/>
      </c>
      <c r="L5" s="91" t="s">
        <v>89</v>
      </c>
    </row>
    <row r="6" spans="1:15" ht="27" customHeight="1">
      <c r="A6" s="507" t="s">
        <v>90</v>
      </c>
      <c r="B6" s="26">
        <f>ROUND(COUNTIF(E4:E10,"Plausible")/7,2)</f>
        <v>0</v>
      </c>
      <c r="C6" s="509" t="s">
        <v>17</v>
      </c>
      <c r="D6" s="130" t="str">
        <f>'3. Tasa Public Proactiva'!D7</f>
        <v/>
      </c>
      <c r="E6" s="164"/>
      <c r="F6" s="100"/>
      <c r="G6" s="161" t="str">
        <f t="shared" si="1"/>
        <v/>
      </c>
      <c r="H6" s="161" t="str">
        <f t="shared" si="2"/>
        <v/>
      </c>
      <c r="I6" s="161" t="str">
        <f t="shared" si="3"/>
        <v/>
      </c>
      <c r="J6" s="162" t="str">
        <f t="shared" si="4"/>
        <v/>
      </c>
      <c r="K6" s="163" t="str">
        <f t="shared" si="5"/>
        <v/>
      </c>
      <c r="L6" s="91" t="s">
        <v>487</v>
      </c>
    </row>
    <row r="7" spans="1:15" ht="27" customHeight="1">
      <c r="A7" s="507" t="s">
        <v>478</v>
      </c>
      <c r="B7" s="26">
        <f>ROUND(COUNTIF(E4:E10,"Inconsistente")/7,2)</f>
        <v>0</v>
      </c>
      <c r="C7" s="509" t="s">
        <v>200</v>
      </c>
      <c r="D7" s="130" t="str">
        <f>'3. Tasa Public Proactiva'!D8</f>
        <v/>
      </c>
      <c r="E7" s="164"/>
      <c r="F7" s="100"/>
      <c r="G7" s="161" t="str">
        <f t="shared" si="1"/>
        <v/>
      </c>
      <c r="H7" s="161" t="str">
        <f t="shared" si="2"/>
        <v/>
      </c>
      <c r="I7" s="161" t="str">
        <f t="shared" si="3"/>
        <v/>
      </c>
      <c r="J7" s="162" t="str">
        <f t="shared" si="4"/>
        <v/>
      </c>
      <c r="K7" s="163" t="str">
        <f t="shared" si="5"/>
        <v/>
      </c>
      <c r="L7" s="91" t="s">
        <v>433</v>
      </c>
    </row>
    <row r="8" spans="1:15" ht="27" customHeight="1">
      <c r="A8" s="507" t="s">
        <v>878</v>
      </c>
      <c r="B8" s="26">
        <f>ROUND(COUNTIF(E4:E10,"Implausible")/7,2)</f>
        <v>0</v>
      </c>
      <c r="C8" s="509" t="s">
        <v>201</v>
      </c>
      <c r="D8" s="130" t="str">
        <f>'3. Tasa Public Proactiva'!D9</f>
        <v/>
      </c>
      <c r="E8" s="164"/>
      <c r="F8" s="100"/>
      <c r="G8" s="161" t="str">
        <f t="shared" si="1"/>
        <v/>
      </c>
      <c r="H8" s="161" t="str">
        <f t="shared" si="2"/>
        <v/>
      </c>
      <c r="I8" s="161" t="str">
        <f t="shared" si="3"/>
        <v/>
      </c>
      <c r="J8" s="162" t="str">
        <f t="shared" si="4"/>
        <v/>
      </c>
      <c r="K8" s="163" t="str">
        <f t="shared" si="5"/>
        <v/>
      </c>
    </row>
    <row r="9" spans="1:15" ht="27" customHeight="1">
      <c r="A9" s="507" t="s">
        <v>479</v>
      </c>
      <c r="B9" s="26">
        <f>ROUND(COUNTIF(E4:E10,"Falta")/7,2)</f>
        <v>0</v>
      </c>
      <c r="C9" s="509" t="s">
        <v>202</v>
      </c>
      <c r="D9" s="130" t="str">
        <f>'3. Tasa Public Proactiva'!D10</f>
        <v/>
      </c>
      <c r="E9" s="164"/>
      <c r="F9" s="100"/>
      <c r="G9" s="161" t="str">
        <f t="shared" si="1"/>
        <v/>
      </c>
      <c r="H9" s="161" t="str">
        <f t="shared" si="2"/>
        <v/>
      </c>
      <c r="I9" s="161" t="str">
        <f t="shared" si="3"/>
        <v/>
      </c>
      <c r="J9" s="162" t="str">
        <f t="shared" si="4"/>
        <v/>
      </c>
      <c r="K9" s="163" t="str">
        <f t="shared" si="5"/>
        <v/>
      </c>
    </row>
    <row r="10" spans="1:15" ht="27" customHeight="1" thickBot="1">
      <c r="A10" s="536" t="s">
        <v>480</v>
      </c>
      <c r="B10" s="165">
        <f>IF(COUNTA(K4:K10)=0, "", SUM(K4:K10)/7)</f>
        <v>0</v>
      </c>
      <c r="C10" s="510" t="s">
        <v>203</v>
      </c>
      <c r="D10" s="130" t="str">
        <f>'3. Tasa Public Proactiva'!D11</f>
        <v/>
      </c>
      <c r="E10" s="114"/>
      <c r="F10" s="113"/>
      <c r="G10" s="161" t="str">
        <f t="shared" si="1"/>
        <v/>
      </c>
      <c r="H10" s="161" t="str">
        <f t="shared" si="2"/>
        <v/>
      </c>
      <c r="I10" s="161" t="str">
        <f t="shared" si="3"/>
        <v/>
      </c>
      <c r="J10" s="162" t="str">
        <f t="shared" si="4"/>
        <v/>
      </c>
      <c r="K10" s="163" t="str">
        <f t="shared" si="5"/>
        <v/>
      </c>
    </row>
    <row r="11" spans="1:15" ht="27" customHeight="1">
      <c r="A11" s="951" t="s">
        <v>481</v>
      </c>
      <c r="B11" s="878"/>
      <c r="C11" s="508" t="s">
        <v>205</v>
      </c>
      <c r="D11" s="130" t="str">
        <f>'3. Tasa Public Proactiva'!D12</f>
        <v/>
      </c>
      <c r="E11" s="164"/>
      <c r="F11" s="101"/>
      <c r="G11" s="161" t="str">
        <f t="shared" si="1"/>
        <v/>
      </c>
      <c r="H11" s="161" t="str">
        <f t="shared" si="2"/>
        <v/>
      </c>
      <c r="I11" s="161" t="str">
        <f t="shared" si="3"/>
        <v/>
      </c>
      <c r="J11" s="162" t="str">
        <f t="shared" si="4"/>
        <v/>
      </c>
      <c r="K11" s="163" t="str">
        <f t="shared" si="5"/>
        <v/>
      </c>
    </row>
    <row r="12" spans="1:15" ht="27" customHeight="1">
      <c r="A12" s="952"/>
      <c r="B12" s="879"/>
      <c r="C12" s="509" t="s">
        <v>206</v>
      </c>
      <c r="D12" s="130" t="str">
        <f>'3. Tasa Public Proactiva'!D13</f>
        <v/>
      </c>
      <c r="E12" s="164"/>
      <c r="F12" s="100"/>
      <c r="G12" s="161" t="str">
        <f t="shared" si="1"/>
        <v/>
      </c>
      <c r="H12" s="161" t="str">
        <f t="shared" si="2"/>
        <v/>
      </c>
      <c r="I12" s="161" t="str">
        <f t="shared" si="3"/>
        <v/>
      </c>
      <c r="J12" s="162" t="str">
        <f t="shared" si="4"/>
        <v/>
      </c>
      <c r="K12" s="163" t="str">
        <f t="shared" si="5"/>
        <v/>
      </c>
    </row>
    <row r="13" spans="1:15" ht="27" customHeight="1">
      <c r="A13" s="507" t="s">
        <v>90</v>
      </c>
      <c r="B13" s="26">
        <f>ROUND(COUNTIF(E11:E17,"Plausible")/7,2)</f>
        <v>0</v>
      </c>
      <c r="C13" s="509" t="s">
        <v>207</v>
      </c>
      <c r="D13" s="130" t="str">
        <f>'3. Tasa Public Proactiva'!D14</f>
        <v/>
      </c>
      <c r="E13" s="164"/>
      <c r="F13" s="117"/>
      <c r="G13" s="161" t="str">
        <f t="shared" si="1"/>
        <v/>
      </c>
      <c r="H13" s="161" t="str">
        <f t="shared" si="2"/>
        <v/>
      </c>
      <c r="I13" s="161" t="str">
        <f t="shared" si="3"/>
        <v/>
      </c>
      <c r="J13" s="162" t="str">
        <f t="shared" si="4"/>
        <v/>
      </c>
      <c r="K13" s="163" t="str">
        <f t="shared" si="5"/>
        <v/>
      </c>
    </row>
    <row r="14" spans="1:15" ht="27" customHeight="1">
      <c r="A14" s="507" t="s">
        <v>478</v>
      </c>
      <c r="B14" s="26">
        <f>ROUND(COUNTIF(E11:E17,"Inconsistente")/7,2)</f>
        <v>0</v>
      </c>
      <c r="C14" s="509" t="s">
        <v>208</v>
      </c>
      <c r="D14" s="130" t="str">
        <f>'3. Tasa Public Proactiva'!D15</f>
        <v/>
      </c>
      <c r="E14" s="164"/>
      <c r="F14" s="100"/>
      <c r="G14" s="161" t="str">
        <f t="shared" si="1"/>
        <v/>
      </c>
      <c r="H14" s="161" t="str">
        <f t="shared" si="2"/>
        <v/>
      </c>
      <c r="I14" s="161" t="str">
        <f t="shared" si="3"/>
        <v/>
      </c>
      <c r="J14" s="162" t="str">
        <f t="shared" si="4"/>
        <v/>
      </c>
      <c r="K14" s="163" t="str">
        <f t="shared" si="5"/>
        <v/>
      </c>
    </row>
    <row r="15" spans="1:15" ht="27" customHeight="1">
      <c r="A15" s="507" t="s">
        <v>878</v>
      </c>
      <c r="B15" s="26">
        <f>ROUND(COUNTIF(E11:E17,"Implausible")/7,2)</f>
        <v>0</v>
      </c>
      <c r="C15" s="509" t="s">
        <v>209</v>
      </c>
      <c r="D15" s="130" t="str">
        <f>'3. Tasa Public Proactiva'!D16</f>
        <v/>
      </c>
      <c r="E15" s="164"/>
      <c r="F15" s="100"/>
      <c r="G15" s="161" t="str">
        <f t="shared" si="1"/>
        <v/>
      </c>
      <c r="H15" s="161" t="str">
        <f t="shared" si="2"/>
        <v/>
      </c>
      <c r="I15" s="161" t="str">
        <f t="shared" si="3"/>
        <v/>
      </c>
      <c r="J15" s="162" t="str">
        <f t="shared" si="4"/>
        <v/>
      </c>
      <c r="K15" s="163" t="str">
        <f t="shared" si="5"/>
        <v/>
      </c>
    </row>
    <row r="16" spans="1:15" ht="27" customHeight="1">
      <c r="A16" s="507" t="s">
        <v>479</v>
      </c>
      <c r="B16" s="26">
        <f>ROUND(COUNTIF(E11:E17,"Falta")/7,2)</f>
        <v>0</v>
      </c>
      <c r="C16" s="509" t="s">
        <v>210</v>
      </c>
      <c r="D16" s="130" t="str">
        <f>'3. Tasa Public Proactiva'!D17</f>
        <v/>
      </c>
      <c r="E16" s="164"/>
      <c r="F16" s="117"/>
      <c r="G16" s="161" t="str">
        <f t="shared" si="1"/>
        <v/>
      </c>
      <c r="H16" s="161" t="str">
        <f t="shared" si="2"/>
        <v/>
      </c>
      <c r="I16" s="161" t="str">
        <f t="shared" si="3"/>
        <v/>
      </c>
      <c r="J16" s="162" t="str">
        <f t="shared" si="4"/>
        <v/>
      </c>
      <c r="K16" s="163" t="str">
        <f t="shared" si="5"/>
        <v/>
      </c>
    </row>
    <row r="17" spans="1:12" ht="27" customHeight="1" thickBot="1">
      <c r="A17" s="536" t="s">
        <v>480</v>
      </c>
      <c r="B17" s="165">
        <f>IF(COUNTA(K11:K17)=0, "", SUM(K11:K17)/7)</f>
        <v>0</v>
      </c>
      <c r="C17" s="510" t="s">
        <v>211</v>
      </c>
      <c r="D17" s="130" t="str">
        <f>'3. Tasa Public Proactiva'!D18</f>
        <v/>
      </c>
      <c r="E17" s="114"/>
      <c r="F17" s="113"/>
      <c r="G17" s="161" t="str">
        <f t="shared" si="1"/>
        <v/>
      </c>
      <c r="H17" s="161" t="str">
        <f t="shared" si="2"/>
        <v/>
      </c>
      <c r="I17" s="161" t="str">
        <f t="shared" si="3"/>
        <v/>
      </c>
      <c r="J17" s="162" t="str">
        <f t="shared" si="4"/>
        <v/>
      </c>
      <c r="K17" s="163" t="str">
        <f t="shared" si="5"/>
        <v/>
      </c>
    </row>
    <row r="18" spans="1:12" ht="27" customHeight="1">
      <c r="A18" s="951" t="s">
        <v>482</v>
      </c>
      <c r="B18" s="878"/>
      <c r="C18" s="508" t="s">
        <v>213</v>
      </c>
      <c r="D18" s="130" t="str">
        <f>'3. Tasa Public Proactiva'!D19</f>
        <v/>
      </c>
      <c r="E18" s="164"/>
      <c r="F18" s="166"/>
      <c r="G18" s="161" t="str">
        <f t="shared" si="1"/>
        <v/>
      </c>
      <c r="H18" s="161" t="str">
        <f t="shared" si="2"/>
        <v/>
      </c>
      <c r="I18" s="161" t="str">
        <f t="shared" si="3"/>
        <v/>
      </c>
      <c r="J18" s="162" t="str">
        <f t="shared" si="4"/>
        <v/>
      </c>
      <c r="K18" s="163" t="str">
        <f t="shared" si="5"/>
        <v/>
      </c>
    </row>
    <row r="19" spans="1:12" ht="27" customHeight="1">
      <c r="A19" s="507" t="s">
        <v>90</v>
      </c>
      <c r="B19" s="26">
        <f>ROUND(COUNTIF(E18:E23,"Plausible")/6,2)</f>
        <v>0</v>
      </c>
      <c r="C19" s="509" t="s">
        <v>214</v>
      </c>
      <c r="D19" s="130" t="str">
        <f>'3. Tasa Public Proactiva'!D20</f>
        <v/>
      </c>
      <c r="E19" s="164"/>
      <c r="F19" s="100"/>
      <c r="G19" s="161" t="str">
        <f t="shared" si="1"/>
        <v/>
      </c>
      <c r="H19" s="161" t="str">
        <f t="shared" si="2"/>
        <v/>
      </c>
      <c r="I19" s="161" t="str">
        <f t="shared" si="3"/>
        <v/>
      </c>
      <c r="J19" s="162" t="str">
        <f t="shared" si="4"/>
        <v/>
      </c>
      <c r="K19" s="163" t="str">
        <f t="shared" si="5"/>
        <v/>
      </c>
    </row>
    <row r="20" spans="1:12" ht="27" customHeight="1">
      <c r="A20" s="507" t="s">
        <v>478</v>
      </c>
      <c r="B20" s="26">
        <f>ROUND(COUNTIF(E18:E23,"Inconsistente")/6,2)</f>
        <v>0</v>
      </c>
      <c r="C20" s="509" t="s">
        <v>215</v>
      </c>
      <c r="D20" s="130" t="str">
        <f>'3. Tasa Public Proactiva'!D21</f>
        <v/>
      </c>
      <c r="E20" s="164"/>
      <c r="F20" s="100"/>
      <c r="G20" s="161" t="str">
        <f t="shared" si="1"/>
        <v/>
      </c>
      <c r="H20" s="161" t="str">
        <f t="shared" si="2"/>
        <v/>
      </c>
      <c r="I20" s="161" t="str">
        <f t="shared" si="3"/>
        <v/>
      </c>
      <c r="J20" s="162" t="str">
        <f t="shared" si="4"/>
        <v/>
      </c>
      <c r="K20" s="163" t="str">
        <f t="shared" si="5"/>
        <v/>
      </c>
    </row>
    <row r="21" spans="1:12" ht="27" customHeight="1">
      <c r="A21" s="507" t="s">
        <v>878</v>
      </c>
      <c r="B21" s="26">
        <f>ROUND(COUNTIF(E18:E23,"Implausible")/6,2)</f>
        <v>0</v>
      </c>
      <c r="C21" s="509" t="s">
        <v>216</v>
      </c>
      <c r="D21" s="130" t="str">
        <f>'3. Tasa Public Proactiva'!D22</f>
        <v/>
      </c>
      <c r="E21" s="164"/>
      <c r="F21" s="100"/>
      <c r="G21" s="161" t="str">
        <f t="shared" si="1"/>
        <v/>
      </c>
      <c r="H21" s="161" t="str">
        <f t="shared" si="2"/>
        <v/>
      </c>
      <c r="I21" s="161" t="str">
        <f t="shared" si="3"/>
        <v/>
      </c>
      <c r="J21" s="162" t="str">
        <f t="shared" si="4"/>
        <v/>
      </c>
      <c r="K21" s="163" t="str">
        <f t="shared" si="5"/>
        <v/>
      </c>
    </row>
    <row r="22" spans="1:12" ht="27" customHeight="1">
      <c r="A22" s="507" t="s">
        <v>479</v>
      </c>
      <c r="B22" s="26">
        <f>ROUND(COUNTIF(E18:E23,"Falta")/6,2)</f>
        <v>0</v>
      </c>
      <c r="C22" s="509" t="s">
        <v>217</v>
      </c>
      <c r="D22" s="130" t="str">
        <f>'3. Tasa Public Proactiva'!D23</f>
        <v/>
      </c>
      <c r="E22" s="164"/>
      <c r="F22" s="100"/>
      <c r="G22" s="161" t="str">
        <f t="shared" si="1"/>
        <v/>
      </c>
      <c r="H22" s="161" t="str">
        <f t="shared" si="2"/>
        <v/>
      </c>
      <c r="I22" s="161" t="str">
        <f t="shared" si="3"/>
        <v/>
      </c>
      <c r="J22" s="162" t="str">
        <f t="shared" si="4"/>
        <v/>
      </c>
      <c r="K22" s="163" t="str">
        <f t="shared" si="5"/>
        <v/>
      </c>
    </row>
    <row r="23" spans="1:12" ht="27" customHeight="1" thickBot="1">
      <c r="A23" s="536" t="s">
        <v>480</v>
      </c>
      <c r="B23" s="165">
        <f>IF(COUNTA(K18:K23)=0, "", SUM(K18:K23)/7)</f>
        <v>0</v>
      </c>
      <c r="C23" s="510" t="s">
        <v>218</v>
      </c>
      <c r="D23" s="130" t="str">
        <f>'3. Tasa Public Proactiva'!D24</f>
        <v/>
      </c>
      <c r="E23" s="164"/>
      <c r="F23" s="113"/>
      <c r="G23" s="161" t="str">
        <f t="shared" si="1"/>
        <v/>
      </c>
      <c r="H23" s="161" t="str">
        <f t="shared" si="2"/>
        <v/>
      </c>
      <c r="I23" s="161" t="str">
        <f t="shared" si="3"/>
        <v/>
      </c>
      <c r="J23" s="162" t="str">
        <f t="shared" si="4"/>
        <v/>
      </c>
      <c r="K23" s="163" t="str">
        <f t="shared" si="5"/>
        <v/>
      </c>
    </row>
    <row r="24" spans="1:12" ht="24.75" customHeight="1" thickBot="1">
      <c r="A24" s="986" t="s">
        <v>83</v>
      </c>
      <c r="B24" s="986"/>
      <c r="C24" s="986"/>
      <c r="D24" s="986"/>
      <c r="E24" s="979" t="s">
        <v>91</v>
      </c>
      <c r="F24" s="979"/>
      <c r="G24" s="167">
        <f>(COUNTIF(G4:G23,"✓")/20)</f>
        <v>0</v>
      </c>
      <c r="H24" s="167">
        <f>(COUNTIF(H4:H23,"✓")/20)</f>
        <v>0</v>
      </c>
      <c r="I24" s="167">
        <f>(COUNTIF(I4:I23,"✓")/20)</f>
        <v>0</v>
      </c>
      <c r="J24" s="168">
        <f>(COUNTIF(J4:J23,"✓")/20)</f>
        <v>0</v>
      </c>
      <c r="K24" s="169">
        <f>SUM(K4:K23)/20</f>
        <v>0</v>
      </c>
    </row>
    <row r="25" spans="1:12" ht="9.75" customHeight="1"/>
    <row r="26" spans="1:12" s="87" customFormat="1" ht="24.75" customHeight="1">
      <c r="A26" s="92" t="s">
        <v>92</v>
      </c>
      <c r="B26" s="980"/>
      <c r="C26" s="980"/>
      <c r="D26" s="980"/>
      <c r="E26" s="94" t="s">
        <v>30</v>
      </c>
      <c r="F26" s="93"/>
      <c r="G26" s="981" t="s">
        <v>31</v>
      </c>
      <c r="H26" s="981"/>
      <c r="I26" s="982"/>
      <c r="J26" s="982"/>
    </row>
    <row r="27" spans="1:12" ht="30.75" customHeight="1" thickBot="1">
      <c r="A27" s="983" t="s">
        <v>18</v>
      </c>
      <c r="B27" s="983"/>
      <c r="C27" s="98" t="s">
        <v>19</v>
      </c>
      <c r="D27" s="98" t="s">
        <v>19</v>
      </c>
      <c r="E27" s="44" t="s">
        <v>15</v>
      </c>
      <c r="F27" s="44" t="s">
        <v>16</v>
      </c>
      <c r="G27" s="44" t="s">
        <v>84</v>
      </c>
      <c r="H27" s="44" t="s">
        <v>85</v>
      </c>
      <c r="I27" s="44" t="s">
        <v>86</v>
      </c>
      <c r="J27" s="99" t="s">
        <v>124</v>
      </c>
      <c r="K27" s="159" t="s">
        <v>480</v>
      </c>
      <c r="L27" s="91"/>
    </row>
    <row r="28" spans="1:12" ht="27" customHeight="1">
      <c r="A28" s="951" t="s">
        <v>234</v>
      </c>
      <c r="B28" s="878"/>
      <c r="C28" s="508" t="s">
        <v>235</v>
      </c>
      <c r="D28" s="130" t="str">
        <f>'3. Tasa Public Proactiva'!D30</f>
        <v/>
      </c>
      <c r="E28" s="102"/>
      <c r="F28" s="101"/>
      <c r="G28" s="161" t="str">
        <f t="shared" ref="G28:G47" si="6">IF(E28="Plausible","✓","")</f>
        <v/>
      </c>
      <c r="H28" s="161" t="str">
        <f t="shared" ref="H28:H47" si="7">IF(E28="Inconsistente","✓","")</f>
        <v/>
      </c>
      <c r="I28" s="161" t="str">
        <f t="shared" ref="I28:I47" si="8">IF(E28="Implausible","✓","")</f>
        <v/>
      </c>
      <c r="J28" s="162" t="str">
        <f t="shared" ref="J28:J47" si="9">IF(E28="Falta","✓","")</f>
        <v/>
      </c>
      <c r="K28" s="163" t="str">
        <f t="shared" ref="K28:K47" si="10">IF(E28="","",IF(E28="Plausible",1,IF(E28="Inconsistente",0.75,IF(E28="Implausible",0.25,IF(E28="Falta",0,IF(E28="Otro",0,0))))))</f>
        <v/>
      </c>
    </row>
    <row r="29" spans="1:12" ht="27" customHeight="1">
      <c r="A29" s="952"/>
      <c r="B29" s="879"/>
      <c r="C29" s="509" t="s">
        <v>236</v>
      </c>
      <c r="D29" s="130" t="str">
        <f>'3. Tasa Public Proactiva'!D31</f>
        <v/>
      </c>
      <c r="E29" s="164"/>
      <c r="F29" s="100"/>
      <c r="G29" s="161" t="str">
        <f t="shared" si="6"/>
        <v/>
      </c>
      <c r="H29" s="161" t="str">
        <f t="shared" si="7"/>
        <v/>
      </c>
      <c r="I29" s="161" t="str">
        <f t="shared" si="8"/>
        <v/>
      </c>
      <c r="J29" s="162" t="str">
        <f t="shared" si="9"/>
        <v/>
      </c>
      <c r="K29" s="163" t="str">
        <f t="shared" si="10"/>
        <v/>
      </c>
    </row>
    <row r="30" spans="1:12" ht="27" customHeight="1">
      <c r="A30" s="507" t="s">
        <v>90</v>
      </c>
      <c r="B30" s="26">
        <f>ROUND(COUNTIF(E28:E41,"Plausible")/14,2)</f>
        <v>0</v>
      </c>
      <c r="C30" s="509" t="s">
        <v>237</v>
      </c>
      <c r="D30" s="130" t="str">
        <f>'3. Tasa Public Proactiva'!D32</f>
        <v/>
      </c>
      <c r="E30" s="164"/>
      <c r="F30" s="100"/>
      <c r="G30" s="161" t="str">
        <f t="shared" si="6"/>
        <v/>
      </c>
      <c r="H30" s="161" t="str">
        <f t="shared" si="7"/>
        <v/>
      </c>
      <c r="I30" s="161" t="str">
        <f t="shared" si="8"/>
        <v/>
      </c>
      <c r="J30" s="162" t="str">
        <f t="shared" si="9"/>
        <v/>
      </c>
      <c r="K30" s="163" t="str">
        <f t="shared" si="10"/>
        <v/>
      </c>
    </row>
    <row r="31" spans="1:12" ht="27" customHeight="1">
      <c r="A31" s="507" t="s">
        <v>478</v>
      </c>
      <c r="B31" s="26">
        <f>ROUND(COUNTIF(E28:E41,"Inconsistente")/14,2)</f>
        <v>0</v>
      </c>
      <c r="C31" s="509" t="s">
        <v>238</v>
      </c>
      <c r="D31" s="130" t="str">
        <f>'3. Tasa Public Proactiva'!D33</f>
        <v/>
      </c>
      <c r="E31" s="164"/>
      <c r="F31" s="100"/>
      <c r="G31" s="161" t="str">
        <f t="shared" si="6"/>
        <v/>
      </c>
      <c r="H31" s="161" t="str">
        <f t="shared" si="7"/>
        <v/>
      </c>
      <c r="I31" s="161" t="str">
        <f t="shared" si="8"/>
        <v/>
      </c>
      <c r="J31" s="162" t="str">
        <f t="shared" si="9"/>
        <v/>
      </c>
      <c r="K31" s="163" t="str">
        <f t="shared" si="10"/>
        <v/>
      </c>
    </row>
    <row r="32" spans="1:12" ht="27" customHeight="1">
      <c r="A32" s="507" t="s">
        <v>878</v>
      </c>
      <c r="B32" s="26">
        <f>ROUND(COUNTIF(E28:E41,"Implausible")/14,2)</f>
        <v>0</v>
      </c>
      <c r="C32" s="509" t="s">
        <v>239</v>
      </c>
      <c r="D32" s="130" t="str">
        <f>'3. Tasa Public Proactiva'!D34</f>
        <v/>
      </c>
      <c r="E32" s="164"/>
      <c r="F32" s="100"/>
      <c r="G32" s="161" t="str">
        <f t="shared" si="6"/>
        <v/>
      </c>
      <c r="H32" s="161" t="str">
        <f t="shared" si="7"/>
        <v/>
      </c>
      <c r="I32" s="161" t="str">
        <f t="shared" si="8"/>
        <v/>
      </c>
      <c r="J32" s="162" t="str">
        <f t="shared" si="9"/>
        <v/>
      </c>
      <c r="K32" s="163" t="str">
        <f t="shared" si="10"/>
        <v/>
      </c>
    </row>
    <row r="33" spans="1:11" ht="27" customHeight="1">
      <c r="A33" s="507" t="s">
        <v>479</v>
      </c>
      <c r="B33" s="26">
        <f>ROUND(COUNTIF(E28:E41,"Falta")/14,2)</f>
        <v>0</v>
      </c>
      <c r="C33" s="509" t="s">
        <v>240</v>
      </c>
      <c r="D33" s="130"/>
      <c r="E33" s="164"/>
      <c r="F33" s="100"/>
      <c r="G33" s="161" t="str">
        <f t="shared" si="6"/>
        <v/>
      </c>
      <c r="H33" s="161" t="str">
        <f t="shared" si="7"/>
        <v/>
      </c>
      <c r="I33" s="161" t="str">
        <f t="shared" si="8"/>
        <v/>
      </c>
      <c r="J33" s="162" t="str">
        <f t="shared" si="9"/>
        <v/>
      </c>
      <c r="K33" s="163" t="str">
        <f t="shared" si="10"/>
        <v/>
      </c>
    </row>
    <row r="34" spans="1:11" ht="27" customHeight="1">
      <c r="A34" s="537" t="s">
        <v>480</v>
      </c>
      <c r="B34" s="165">
        <f>IF(COUNTA(K28:K41)=0, "", SUM(K28:K41)/14)</f>
        <v>0</v>
      </c>
      <c r="C34" s="509" t="s">
        <v>241</v>
      </c>
      <c r="D34" s="130" t="str">
        <f>'3. Tasa Public Proactiva'!D36</f>
        <v/>
      </c>
      <c r="E34" s="164"/>
      <c r="F34" s="100"/>
      <c r="G34" s="161" t="str">
        <f t="shared" si="6"/>
        <v/>
      </c>
      <c r="H34" s="161" t="str">
        <f t="shared" si="7"/>
        <v/>
      </c>
      <c r="I34" s="161" t="str">
        <f t="shared" si="8"/>
        <v/>
      </c>
      <c r="J34" s="162" t="str">
        <f t="shared" si="9"/>
        <v/>
      </c>
      <c r="K34" s="163" t="str">
        <f t="shared" si="10"/>
        <v/>
      </c>
    </row>
    <row r="35" spans="1:11" ht="27" customHeight="1">
      <c r="A35" s="109"/>
      <c r="B35" s="46"/>
      <c r="C35" s="509" t="s">
        <v>242</v>
      </c>
      <c r="D35" s="130" t="str">
        <f>'3. Tasa Public Proactiva'!D37</f>
        <v/>
      </c>
      <c r="E35" s="164"/>
      <c r="F35" s="100"/>
      <c r="G35" s="161" t="str">
        <f t="shared" si="6"/>
        <v/>
      </c>
      <c r="H35" s="161" t="str">
        <f t="shared" si="7"/>
        <v/>
      </c>
      <c r="I35" s="161" t="str">
        <f t="shared" si="8"/>
        <v/>
      </c>
      <c r="J35" s="162" t="str">
        <f t="shared" si="9"/>
        <v/>
      </c>
      <c r="K35" s="163" t="str">
        <f t="shared" si="10"/>
        <v/>
      </c>
    </row>
    <row r="36" spans="1:11" ht="27" customHeight="1">
      <c r="A36" s="109"/>
      <c r="B36" s="46"/>
      <c r="C36" s="509" t="s">
        <v>243</v>
      </c>
      <c r="D36" s="130" t="str">
        <f>'3. Tasa Public Proactiva'!D38</f>
        <v/>
      </c>
      <c r="E36" s="164"/>
      <c r="F36" s="100"/>
      <c r="G36" s="161" t="str">
        <f t="shared" si="6"/>
        <v/>
      </c>
      <c r="H36" s="161" t="str">
        <f t="shared" si="7"/>
        <v/>
      </c>
      <c r="I36" s="161" t="str">
        <f t="shared" si="8"/>
        <v/>
      </c>
      <c r="J36" s="162" t="str">
        <f t="shared" si="9"/>
        <v/>
      </c>
      <c r="K36" s="163" t="str">
        <f t="shared" si="10"/>
        <v/>
      </c>
    </row>
    <row r="37" spans="1:11" ht="27" customHeight="1">
      <c r="A37" s="109"/>
      <c r="B37" s="46"/>
      <c r="C37" s="509" t="s">
        <v>244</v>
      </c>
      <c r="D37" s="130" t="str">
        <f>'3. Tasa Public Proactiva'!D39</f>
        <v/>
      </c>
      <c r="E37" s="164"/>
      <c r="F37" s="100"/>
      <c r="G37" s="161" t="str">
        <f t="shared" si="6"/>
        <v/>
      </c>
      <c r="H37" s="161" t="str">
        <f t="shared" si="7"/>
        <v/>
      </c>
      <c r="I37" s="161" t="str">
        <f t="shared" si="8"/>
        <v/>
      </c>
      <c r="J37" s="162" t="str">
        <f t="shared" si="9"/>
        <v/>
      </c>
      <c r="K37" s="163" t="str">
        <f t="shared" si="10"/>
        <v/>
      </c>
    </row>
    <row r="38" spans="1:11" ht="27" customHeight="1">
      <c r="A38" s="109"/>
      <c r="B38" s="46"/>
      <c r="C38" s="509" t="s">
        <v>245</v>
      </c>
      <c r="D38" s="130" t="str">
        <f>'3. Tasa Public Proactiva'!D40</f>
        <v/>
      </c>
      <c r="E38" s="164"/>
      <c r="F38" s="100"/>
      <c r="G38" s="161" t="str">
        <f t="shared" si="6"/>
        <v/>
      </c>
      <c r="H38" s="161" t="str">
        <f t="shared" si="7"/>
        <v/>
      </c>
      <c r="I38" s="161" t="str">
        <f t="shared" si="8"/>
        <v/>
      </c>
      <c r="J38" s="162" t="str">
        <f t="shared" si="9"/>
        <v/>
      </c>
      <c r="K38" s="163" t="str">
        <f t="shared" si="10"/>
        <v/>
      </c>
    </row>
    <row r="39" spans="1:11" ht="27" customHeight="1">
      <c r="A39" s="109"/>
      <c r="B39" s="46"/>
      <c r="C39" s="509" t="s">
        <v>246</v>
      </c>
      <c r="D39" s="130" t="str">
        <f>'3. Tasa Public Proactiva'!D41</f>
        <v/>
      </c>
      <c r="E39" s="164"/>
      <c r="F39" s="100"/>
      <c r="G39" s="161" t="str">
        <f t="shared" si="6"/>
        <v/>
      </c>
      <c r="H39" s="161" t="str">
        <f t="shared" si="7"/>
        <v/>
      </c>
      <c r="I39" s="161" t="str">
        <f t="shared" si="8"/>
        <v/>
      </c>
      <c r="J39" s="162" t="str">
        <f t="shared" si="9"/>
        <v/>
      </c>
      <c r="K39" s="163" t="str">
        <f t="shared" si="10"/>
        <v/>
      </c>
    </row>
    <row r="40" spans="1:11" ht="27" customHeight="1">
      <c r="A40" s="109"/>
      <c r="B40" s="46"/>
      <c r="C40" s="509" t="s">
        <v>247</v>
      </c>
      <c r="D40" s="130" t="str">
        <f>'3. Tasa Public Proactiva'!D42</f>
        <v/>
      </c>
      <c r="E40" s="164"/>
      <c r="F40" s="100"/>
      <c r="G40" s="161" t="str">
        <f t="shared" si="6"/>
        <v/>
      </c>
      <c r="H40" s="161" t="str">
        <f t="shared" si="7"/>
        <v/>
      </c>
      <c r="I40" s="161" t="str">
        <f t="shared" si="8"/>
        <v/>
      </c>
      <c r="J40" s="162" t="str">
        <f t="shared" si="9"/>
        <v/>
      </c>
      <c r="K40" s="163" t="str">
        <f t="shared" si="10"/>
        <v/>
      </c>
    </row>
    <row r="41" spans="1:11" ht="27" customHeight="1" thickBot="1">
      <c r="A41" s="109"/>
      <c r="B41" s="46"/>
      <c r="C41" s="544" t="s">
        <v>248</v>
      </c>
      <c r="D41" s="130" t="str">
        <f>'3. Tasa Public Proactiva'!D43</f>
        <v/>
      </c>
      <c r="E41" s="170"/>
      <c r="F41" s="125"/>
      <c r="G41" s="161" t="str">
        <f t="shared" si="6"/>
        <v/>
      </c>
      <c r="H41" s="161" t="str">
        <f t="shared" si="7"/>
        <v/>
      </c>
      <c r="I41" s="161" t="str">
        <f t="shared" si="8"/>
        <v/>
      </c>
      <c r="J41" s="162" t="str">
        <f t="shared" si="9"/>
        <v/>
      </c>
      <c r="K41" s="163" t="str">
        <f t="shared" si="10"/>
        <v/>
      </c>
    </row>
    <row r="42" spans="1:11" ht="27" customHeight="1">
      <c r="A42" s="951" t="s">
        <v>249</v>
      </c>
      <c r="B42" s="878"/>
      <c r="C42" s="508" t="s">
        <v>250</v>
      </c>
      <c r="D42" s="130" t="str">
        <f>'3. Tasa Public Proactiva'!D44</f>
        <v/>
      </c>
      <c r="E42" s="116"/>
      <c r="F42" s="101"/>
      <c r="G42" s="161" t="str">
        <f t="shared" si="6"/>
        <v/>
      </c>
      <c r="H42" s="161" t="str">
        <f t="shared" si="7"/>
        <v/>
      </c>
      <c r="I42" s="161" t="str">
        <f t="shared" si="8"/>
        <v/>
      </c>
      <c r="J42" s="162" t="str">
        <f t="shared" si="9"/>
        <v/>
      </c>
      <c r="K42" s="163" t="str">
        <f t="shared" si="10"/>
        <v/>
      </c>
    </row>
    <row r="43" spans="1:11" ht="27" customHeight="1">
      <c r="A43" s="507" t="s">
        <v>90</v>
      </c>
      <c r="B43" s="26">
        <f>ROUND(COUNTIF(E42:E47,"Plausible")/6,2)</f>
        <v>0</v>
      </c>
      <c r="C43" s="509" t="s">
        <v>251</v>
      </c>
      <c r="D43" s="130" t="str">
        <f>'3. Tasa Public Proactiva'!D45</f>
        <v/>
      </c>
      <c r="E43" s="102"/>
      <c r="F43" s="100"/>
      <c r="G43" s="161" t="str">
        <f t="shared" si="6"/>
        <v/>
      </c>
      <c r="H43" s="161" t="str">
        <f t="shared" si="7"/>
        <v/>
      </c>
      <c r="I43" s="161" t="str">
        <f t="shared" si="8"/>
        <v/>
      </c>
      <c r="J43" s="162" t="str">
        <f t="shared" si="9"/>
        <v/>
      </c>
      <c r="K43" s="163" t="str">
        <f t="shared" si="10"/>
        <v/>
      </c>
    </row>
    <row r="44" spans="1:11" ht="27" customHeight="1">
      <c r="A44" s="507" t="s">
        <v>478</v>
      </c>
      <c r="B44" s="26">
        <f>ROUND(COUNTIF(E42:E47,"Inconsistente")/6,2)</f>
        <v>0</v>
      </c>
      <c r="C44" s="509" t="s">
        <v>252</v>
      </c>
      <c r="D44" s="130" t="str">
        <f>'3. Tasa Public Proactiva'!D46</f>
        <v/>
      </c>
      <c r="E44" s="102"/>
      <c r="F44" s="100"/>
      <c r="G44" s="161" t="str">
        <f t="shared" si="6"/>
        <v/>
      </c>
      <c r="H44" s="161" t="str">
        <f t="shared" si="7"/>
        <v/>
      </c>
      <c r="I44" s="161" t="str">
        <f t="shared" si="8"/>
        <v/>
      </c>
      <c r="J44" s="162" t="str">
        <f t="shared" si="9"/>
        <v/>
      </c>
      <c r="K44" s="163" t="str">
        <f t="shared" si="10"/>
        <v/>
      </c>
    </row>
    <row r="45" spans="1:11" ht="27" customHeight="1">
      <c r="A45" s="507" t="s">
        <v>878</v>
      </c>
      <c r="B45" s="26">
        <f>ROUND(COUNTIF(E42:E47,"Implausible")/6,2)</f>
        <v>0</v>
      </c>
      <c r="C45" s="509" t="s">
        <v>253</v>
      </c>
      <c r="D45" s="130" t="str">
        <f>'3. Tasa Public Proactiva'!D47</f>
        <v/>
      </c>
      <c r="E45" s="102"/>
      <c r="F45" s="100"/>
      <c r="G45" s="161" t="str">
        <f t="shared" si="6"/>
        <v/>
      </c>
      <c r="H45" s="161" t="str">
        <f t="shared" si="7"/>
        <v/>
      </c>
      <c r="I45" s="161" t="str">
        <f t="shared" si="8"/>
        <v/>
      </c>
      <c r="J45" s="162" t="str">
        <f t="shared" si="9"/>
        <v/>
      </c>
      <c r="K45" s="163" t="str">
        <f t="shared" si="10"/>
        <v/>
      </c>
    </row>
    <row r="46" spans="1:11" ht="27" customHeight="1">
      <c r="A46" s="507" t="s">
        <v>479</v>
      </c>
      <c r="B46" s="26">
        <f>ROUND(COUNTIF(E42:E47,"Falta")/6,2)</f>
        <v>0</v>
      </c>
      <c r="C46" s="509" t="s">
        <v>254</v>
      </c>
      <c r="D46" s="130" t="str">
        <f>'3. Tasa Public Proactiva'!D48</f>
        <v/>
      </c>
      <c r="E46" s="102"/>
      <c r="F46" s="100"/>
      <c r="G46" s="161" t="str">
        <f t="shared" si="6"/>
        <v/>
      </c>
      <c r="H46" s="161" t="str">
        <f t="shared" si="7"/>
        <v/>
      </c>
      <c r="I46" s="161" t="str">
        <f t="shared" si="8"/>
        <v/>
      </c>
      <c r="J46" s="162" t="str">
        <f t="shared" si="9"/>
        <v/>
      </c>
      <c r="K46" s="163" t="str">
        <f t="shared" si="10"/>
        <v/>
      </c>
    </row>
    <row r="47" spans="1:11" ht="27" customHeight="1" thickBot="1">
      <c r="A47" s="536" t="s">
        <v>480</v>
      </c>
      <c r="B47" s="171">
        <f>IF(COUNTA(K42:K47)=0, "", SUM(K42:K47)/6)</f>
        <v>0</v>
      </c>
      <c r="C47" s="510" t="s">
        <v>255</v>
      </c>
      <c r="D47" s="130" t="str">
        <f>'3. Tasa Public Proactiva'!D49</f>
        <v/>
      </c>
      <c r="E47" s="114"/>
      <c r="F47" s="113"/>
      <c r="G47" s="161" t="str">
        <f t="shared" si="6"/>
        <v/>
      </c>
      <c r="H47" s="161" t="str">
        <f t="shared" si="7"/>
        <v/>
      </c>
      <c r="I47" s="161" t="str">
        <f t="shared" si="8"/>
        <v/>
      </c>
      <c r="J47" s="162" t="str">
        <f t="shared" si="9"/>
        <v/>
      </c>
      <c r="K47" s="163" t="str">
        <f t="shared" si="10"/>
        <v/>
      </c>
    </row>
    <row r="48" spans="1:11" ht="35.4" customHeight="1" thickBot="1">
      <c r="A48" s="953" t="s">
        <v>474</v>
      </c>
      <c r="B48" s="954"/>
      <c r="C48" s="954"/>
      <c r="D48" s="511"/>
      <c r="E48" s="955" t="s">
        <v>483</v>
      </c>
      <c r="F48" s="955"/>
      <c r="G48" s="167">
        <f>(COUNTIF(G28:G47,"✓")/20)</f>
        <v>0</v>
      </c>
      <c r="H48" s="167">
        <f>(COUNTIF(H28:H47,"✓")/20)</f>
        <v>0</v>
      </c>
      <c r="I48" s="167">
        <f>(COUNTIF(I28:I47,"✓")/20)</f>
        <v>0</v>
      </c>
      <c r="J48" s="168">
        <f>(COUNTIF(J28:J47,"✓")/20)</f>
        <v>0</v>
      </c>
      <c r="K48" s="172">
        <f>SUM(K28:K47)/20</f>
        <v>0</v>
      </c>
    </row>
    <row r="49" spans="1:11" ht="9.75" customHeight="1" thickBot="1"/>
    <row r="50" spans="1:11" ht="74.400000000000006" customHeight="1" thickBot="1">
      <c r="A50" s="978" t="s">
        <v>484</v>
      </c>
      <c r="B50" s="954"/>
      <c r="C50" s="954"/>
      <c r="D50" s="511"/>
      <c r="E50" s="955" t="s">
        <v>485</v>
      </c>
      <c r="F50" s="955"/>
      <c r="G50" s="167">
        <f>(G24+G48)/2</f>
        <v>0</v>
      </c>
      <c r="H50" s="167">
        <f>(H24+H48)/2</f>
        <v>0</v>
      </c>
      <c r="I50" s="167">
        <f>(I24+I48)/2</f>
        <v>0</v>
      </c>
      <c r="J50" s="167">
        <f>(J24+J48)/2</f>
        <v>0</v>
      </c>
      <c r="K50" s="173">
        <f>(K24+K48)/2</f>
        <v>0</v>
      </c>
    </row>
  </sheetData>
  <sheetProtection algorithmName="SHA-512" hashValue="HfSqkzuqyqNcwa8RLMAx2U5oxIkzEf93T/iF5Jmigsfozk8/Ej6Wezkg3IPW8jur+DQ3kFwzZ4A3llgEKjxplg==" saltValue="SrK2m3Ill5CqNuDvCTZa1Q==" spinCount="100000" sheet="1" objects="1" scenarios="1"/>
  <mergeCells count="21">
    <mergeCell ref="A1:J1"/>
    <mergeCell ref="M1:O1"/>
    <mergeCell ref="G2:H2"/>
    <mergeCell ref="I2:J2"/>
    <mergeCell ref="B2:C2"/>
    <mergeCell ref="A3:B3"/>
    <mergeCell ref="A4:B5"/>
    <mergeCell ref="A11:B12"/>
    <mergeCell ref="A18:B18"/>
    <mergeCell ref="A24:D24"/>
    <mergeCell ref="E24:F24"/>
    <mergeCell ref="B26:D26"/>
    <mergeCell ref="G26:H26"/>
    <mergeCell ref="I26:J26"/>
    <mergeCell ref="A27:B27"/>
    <mergeCell ref="A28:B29"/>
    <mergeCell ref="A42:B42"/>
    <mergeCell ref="E48:F48"/>
    <mergeCell ref="E50:F50"/>
    <mergeCell ref="A48:C48"/>
    <mergeCell ref="A50:C50"/>
  </mergeCells>
  <conditionalFormatting sqref="E4:F23">
    <cfRule type="expression" dxfId="118" priority="4">
      <formula>ISBLANK(E4)</formula>
    </cfRule>
  </conditionalFormatting>
  <conditionalFormatting sqref="E28:F47">
    <cfRule type="expression" dxfId="117" priority="2">
      <formula>ISBLANK(E28)</formula>
    </cfRule>
  </conditionalFormatting>
  <dataValidations xWindow="837" yWindow="455" count="5">
    <dataValidation allowBlank="1" showErrorMessage="1" sqref="B26:D26 F26" xr:uid="{00000000-0002-0000-0500-000000000000}">
      <formula1>0</formula1>
      <formula2>0</formula2>
    </dataValidation>
    <dataValidation type="date" allowBlank="1" showErrorMessage="1" sqref="I26:K26 I2:K2" xr:uid="{00000000-0002-0000-0500-000001000000}">
      <formula1>43831</formula1>
      <formula2>47848</formula2>
    </dataValidation>
    <dataValidation allowBlank="1" showErrorMessage="1" sqref="B2:D2 F2" xr:uid="{3FAA2619-E9A6-428D-9E46-5D548FB09DB8}"/>
    <dataValidation type="list" allowBlank="1" showInputMessage="1" showErrorMessage="1" promptTitle="Evaluar la precisión percibida" prompt="Escriba:_x000a_&quot;Plausible&quot;;_x000a_&quot;Inconsistente&quot;;_x000a_&quot;Implausible&quot;; o_x000a_&quot;(falta)&quot;_x000a_... y luego proporcione una breve explicación en el campo de comentarios a la derecha." sqref="E4:E23 E28:E47" xr:uid="{CD9FE397-6683-4FCF-93D4-2464C7BCE484}">
      <formula1>$L$3:$L$6</formula1>
    </dataValidation>
    <dataValidation allowBlank="1" showInputMessage="1" showErrorMessage="1" promptTitle="Elaboración de evaluación" prompt="Justifique brevemente el motivo de su evaluación._x000a__x000a_Si es «inconsistente», indique la inconsistencia._x000a_Si es «poco plausible», explique en qué se basa dicha evaluación." sqref="F4:F23 F28:F47" xr:uid="{889DB5DC-9CEC-4FC9-AEEC-C374EF88D6FC}"/>
  </dataValidations>
  <pageMargins left="0.7" right="0.7" top="0.75" bottom="0.75" header="0.511811023622047" footer="0.511811023622047"/>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0"/>
  <sheetViews>
    <sheetView zoomScale="80" zoomScaleNormal="80" workbookViewId="0">
      <selection sqref="A1:K1"/>
    </sheetView>
  </sheetViews>
  <sheetFormatPr baseColWidth="10" defaultColWidth="10.796875" defaultRowHeight="14.4"/>
  <cols>
    <col min="1" max="1" width="14.59765625" style="87" customWidth="1"/>
    <col min="2" max="2" width="2.796875" style="87" customWidth="1"/>
    <col min="3" max="4" width="25.69921875" style="90" customWidth="1"/>
    <col min="5" max="5" width="16.09765625" style="91" customWidth="1"/>
    <col min="6" max="6" width="36" style="91" customWidth="1"/>
    <col min="7" max="7" width="40.59765625" style="91" customWidth="1"/>
    <col min="8" max="8" width="13.69921875" style="91" customWidth="1"/>
    <col min="9" max="9" width="37.296875" style="91" customWidth="1"/>
    <col min="10" max="10" width="1.69921875" style="91" customWidth="1"/>
    <col min="11" max="11" width="14.296875" style="91" customWidth="1"/>
    <col min="12" max="12" width="10.5" style="87" customWidth="1"/>
    <col min="13" max="13" width="0" style="87" hidden="1" customWidth="1"/>
    <col min="14" max="14" width="76.69921875" style="91" customWidth="1"/>
    <col min="15" max="16384" width="10.796875" style="87"/>
  </cols>
  <sheetData>
    <row r="1" spans="1:16" ht="34.200000000000003" customHeight="1" thickBot="1">
      <c r="A1" s="797" t="s">
        <v>488</v>
      </c>
      <c r="B1" s="797"/>
      <c r="C1" s="797"/>
      <c r="D1" s="797"/>
      <c r="E1" s="797"/>
      <c r="F1" s="797"/>
      <c r="G1" s="797"/>
      <c r="H1" s="797"/>
      <c r="I1" s="797"/>
      <c r="J1" s="797"/>
      <c r="K1" s="797"/>
      <c r="N1" s="963" t="s">
        <v>29</v>
      </c>
      <c r="O1" s="963"/>
      <c r="P1" s="963"/>
    </row>
    <row r="2" spans="1:16" ht="27" customHeight="1">
      <c r="A2" s="997" t="s">
        <v>418</v>
      </c>
      <c r="B2" s="998"/>
      <c r="C2" s="975"/>
      <c r="D2" s="976"/>
      <c r="E2" s="502" t="s">
        <v>419</v>
      </c>
      <c r="F2" s="957"/>
      <c r="G2" s="958"/>
      <c r="H2" s="502" t="s">
        <v>420</v>
      </c>
      <c r="I2" s="957"/>
      <c r="J2" s="1006"/>
      <c r="K2" s="1007"/>
      <c r="N2" s="87"/>
    </row>
    <row r="3" spans="1:16" ht="30" customHeight="1" thickBot="1">
      <c r="A3" s="1000" t="s">
        <v>195</v>
      </c>
      <c r="B3" s="1001"/>
      <c r="C3" s="504" t="s">
        <v>196</v>
      </c>
      <c r="D3" s="504" t="s">
        <v>477</v>
      </c>
      <c r="E3" s="455" t="s">
        <v>226</v>
      </c>
      <c r="F3" s="455" t="s">
        <v>228</v>
      </c>
      <c r="G3" s="455" t="s">
        <v>489</v>
      </c>
      <c r="H3" s="455" t="s">
        <v>230</v>
      </c>
      <c r="I3" s="1002" t="s">
        <v>490</v>
      </c>
      <c r="J3" s="1003"/>
      <c r="K3" s="506" t="s">
        <v>231</v>
      </c>
      <c r="M3" s="91" t="s">
        <v>93</v>
      </c>
    </row>
    <row r="4" spans="1:16" ht="28.8" customHeight="1">
      <c r="A4" s="951" t="s">
        <v>491</v>
      </c>
      <c r="B4" s="878"/>
      <c r="C4" s="508" t="s">
        <v>198</v>
      </c>
      <c r="D4" s="1209" t="str">
        <f>IF('2. Integridad Proactiva'!D4="", "", '2. Integridad Proactiva'!D4)</f>
        <v/>
      </c>
      <c r="E4" s="1209" t="str">
        <f>IF('4. Precision Proactiva'!E4="", "", '4. Precision Proactiva'!E4)</f>
        <v/>
      </c>
      <c r="F4" s="1210" t="str">
        <f>IF('4. Precision Proactiva'!F4="", "", '4. Precision Proactiva'!F4)</f>
        <v/>
      </c>
      <c r="G4" s="101"/>
      <c r="H4" s="174"/>
      <c r="I4" s="999"/>
      <c r="J4" s="999"/>
      <c r="K4" s="175"/>
      <c r="M4" s="91" t="s">
        <v>88</v>
      </c>
    </row>
    <row r="5" spans="1:16" ht="24.75" customHeight="1">
      <c r="A5" s="952"/>
      <c r="B5" s="879"/>
      <c r="C5" s="509" t="s">
        <v>199</v>
      </c>
      <c r="D5" s="1211" t="str">
        <f>IF('2. Integridad Proactiva'!D5="", "", '2. Integridad Proactiva'!D5)</f>
        <v/>
      </c>
      <c r="E5" s="1211" t="str">
        <f>IF('4. Precision Proactiva'!E5="", "", '4. Precision Proactiva'!E5)</f>
        <v/>
      </c>
      <c r="F5" s="1210" t="str">
        <f>IF('4. Precision Proactiva'!F5="", "", '4. Precision Proactiva'!F5)</f>
        <v/>
      </c>
      <c r="G5" s="100"/>
      <c r="H5" s="177"/>
      <c r="I5" s="992"/>
      <c r="J5" s="992"/>
      <c r="K5" s="178"/>
      <c r="M5" s="91" t="s">
        <v>89</v>
      </c>
    </row>
    <row r="6" spans="1:16" ht="24.75" customHeight="1">
      <c r="A6" s="507"/>
      <c r="B6" s="417"/>
      <c r="C6" s="509" t="s">
        <v>17</v>
      </c>
      <c r="D6" s="1211" t="str">
        <f>IF('2. Integridad Proactiva'!D6="", "", '2. Integridad Proactiva'!D6)</f>
        <v/>
      </c>
      <c r="E6" s="1211" t="str">
        <f>IF('4. Precision Proactiva'!E6="", "", '4. Precision Proactiva'!E6)</f>
        <v/>
      </c>
      <c r="F6" s="1210" t="str">
        <f>IF('4. Precision Proactiva'!F6="", "", '4. Precision Proactiva'!F6)</f>
        <v/>
      </c>
      <c r="G6" s="100"/>
      <c r="H6" s="177"/>
      <c r="I6" s="992"/>
      <c r="J6" s="992"/>
      <c r="K6" s="178"/>
      <c r="M6" s="91" t="s">
        <v>59</v>
      </c>
    </row>
    <row r="7" spans="1:16" ht="24.75" customHeight="1">
      <c r="A7" s="507"/>
      <c r="B7" s="417"/>
      <c r="C7" s="509" t="s">
        <v>200</v>
      </c>
      <c r="D7" s="1211" t="str">
        <f>IF('2. Integridad Proactiva'!D7="", "", '2. Integridad Proactiva'!D7)</f>
        <v/>
      </c>
      <c r="E7" s="1211" t="str">
        <f>IF('4. Precision Proactiva'!E7="", "", '4. Precision Proactiva'!E7)</f>
        <v/>
      </c>
      <c r="F7" s="1210" t="str">
        <f>IF('4. Precision Proactiva'!F7="", "", '4. Precision Proactiva'!F7)</f>
        <v/>
      </c>
      <c r="G7" s="100"/>
      <c r="H7" s="177"/>
      <c r="I7" s="992"/>
      <c r="J7" s="992"/>
      <c r="K7" s="178"/>
    </row>
    <row r="8" spans="1:16" ht="24.75" customHeight="1">
      <c r="A8" s="507"/>
      <c r="B8" s="417"/>
      <c r="C8" s="509" t="s">
        <v>201</v>
      </c>
      <c r="D8" s="1211" t="str">
        <f>IF('2. Integridad Proactiva'!D8="", "", '2. Integridad Proactiva'!D8)</f>
        <v/>
      </c>
      <c r="E8" s="1211" t="str">
        <f>IF('4. Precision Proactiva'!E8="", "", '4. Precision Proactiva'!E8)</f>
        <v/>
      </c>
      <c r="F8" s="1210" t="str">
        <f>IF('4. Precision Proactiva'!F8="", "", '4. Precision Proactiva'!F8)</f>
        <v/>
      </c>
      <c r="G8" s="100"/>
      <c r="H8" s="177"/>
      <c r="I8" s="992"/>
      <c r="J8" s="992"/>
      <c r="K8" s="178"/>
    </row>
    <row r="9" spans="1:16" ht="24.75" customHeight="1">
      <c r="A9" s="507"/>
      <c r="B9" s="417"/>
      <c r="C9" s="509" t="s">
        <v>202</v>
      </c>
      <c r="D9" s="1211" t="str">
        <f>IF('2. Integridad Proactiva'!D9="", "", '2. Integridad Proactiva'!D9)</f>
        <v/>
      </c>
      <c r="E9" s="1211" t="str">
        <f>IF('4. Precision Proactiva'!E9="", "", '4. Precision Proactiva'!E9)</f>
        <v/>
      </c>
      <c r="F9" s="1210" t="str">
        <f>IF('4. Precision Proactiva'!F9="", "", '4. Precision Proactiva'!F9)</f>
        <v/>
      </c>
      <c r="G9" s="100"/>
      <c r="H9" s="177"/>
      <c r="I9" s="992"/>
      <c r="J9" s="992"/>
      <c r="K9" s="178"/>
    </row>
    <row r="10" spans="1:16" ht="24.75" customHeight="1">
      <c r="A10" s="526"/>
      <c r="B10" s="538"/>
      <c r="C10" s="510" t="s">
        <v>203</v>
      </c>
      <c r="D10" s="1212" t="str">
        <f>IF('2. Integridad Proactiva'!D10="", "", '2. Integridad Proactiva'!D10)</f>
        <v/>
      </c>
      <c r="E10" s="1212" t="str">
        <f>IF('4. Precision Proactiva'!E10="", "", '4. Precision Proactiva'!E10)</f>
        <v/>
      </c>
      <c r="F10" s="1213" t="str">
        <f>IF('4. Precision Proactiva'!F10="", "", '4. Precision Proactiva'!F10)</f>
        <v/>
      </c>
      <c r="G10" s="113"/>
      <c r="H10" s="179"/>
      <c r="I10" s="995"/>
      <c r="J10" s="995"/>
      <c r="K10" s="180"/>
    </row>
    <row r="11" spans="1:16" ht="30.6" customHeight="1">
      <c r="A11" s="952" t="s">
        <v>492</v>
      </c>
      <c r="B11" s="879"/>
      <c r="C11" s="519" t="s">
        <v>205</v>
      </c>
      <c r="D11" s="1214" t="str">
        <f>IF('2. Integridad Proactiva'!D11="", "", '2. Integridad Proactiva'!D11)</f>
        <v/>
      </c>
      <c r="E11" s="1214" t="str">
        <f>IF('4. Precision Proactiva'!E11="", "", '4. Precision Proactiva'!E11)</f>
        <v/>
      </c>
      <c r="F11" s="1215" t="str">
        <f>IF('4. Precision Proactiva'!F11="", "", '4. Precision Proactiva'!F11)</f>
        <v/>
      </c>
      <c r="G11" s="112"/>
      <c r="H11" s="177"/>
      <c r="I11" s="996"/>
      <c r="J11" s="996"/>
      <c r="K11" s="178"/>
    </row>
    <row r="12" spans="1:16" ht="30.6" customHeight="1">
      <c r="A12" s="952"/>
      <c r="B12" s="879"/>
      <c r="C12" s="509" t="s">
        <v>206</v>
      </c>
      <c r="D12" s="1211" t="str">
        <f>IF('2. Integridad Proactiva'!D12="", "", '2. Integridad Proactiva'!D12)</f>
        <v/>
      </c>
      <c r="E12" s="1211" t="str">
        <f>IF('4. Precision Proactiva'!E12="", "", '4. Precision Proactiva'!E12)</f>
        <v/>
      </c>
      <c r="F12" s="1210" t="str">
        <f>IF('4. Precision Proactiva'!F12="", "", '4. Precision Proactiva'!F12)</f>
        <v/>
      </c>
      <c r="G12" s="100"/>
      <c r="H12" s="177"/>
      <c r="I12" s="992"/>
      <c r="J12" s="992"/>
      <c r="K12" s="178"/>
    </row>
    <row r="13" spans="1:16" ht="30.6" customHeight="1">
      <c r="A13" s="507"/>
      <c r="B13" s="417"/>
      <c r="C13" s="509" t="s">
        <v>207</v>
      </c>
      <c r="D13" s="1211" t="str">
        <f>IF('2. Integridad Proactiva'!D13="", "", '2. Integridad Proactiva'!D13)</f>
        <v/>
      </c>
      <c r="E13" s="1211" t="str">
        <f>IF('4. Precision Proactiva'!E13="", "", '4. Precision Proactiva'!E13)</f>
        <v/>
      </c>
      <c r="F13" s="1210" t="str">
        <f>IF('4. Precision Proactiva'!F13="", "", '4. Precision Proactiva'!F13)</f>
        <v/>
      </c>
      <c r="G13" s="100"/>
      <c r="H13" s="177"/>
      <c r="I13" s="992"/>
      <c r="J13" s="992"/>
      <c r="K13" s="178"/>
    </row>
    <row r="14" spans="1:16" ht="30.6" customHeight="1">
      <c r="A14" s="507"/>
      <c r="B14" s="417"/>
      <c r="C14" s="509" t="s">
        <v>208</v>
      </c>
      <c r="D14" s="1211" t="str">
        <f>IF('2. Integridad Proactiva'!D14="", "", '2. Integridad Proactiva'!D14)</f>
        <v/>
      </c>
      <c r="E14" s="1211" t="str">
        <f>IF('4. Precision Proactiva'!E14="", "", '4. Precision Proactiva'!E14)</f>
        <v/>
      </c>
      <c r="F14" s="1210" t="str">
        <f>IF('4. Precision Proactiva'!F14="", "", '4. Precision Proactiva'!F14)</f>
        <v/>
      </c>
      <c r="G14" s="100"/>
      <c r="H14" s="177"/>
      <c r="I14" s="992"/>
      <c r="J14" s="992"/>
      <c r="K14" s="178"/>
    </row>
    <row r="15" spans="1:16" ht="30.6" customHeight="1">
      <c r="A15" s="507"/>
      <c r="B15" s="417"/>
      <c r="C15" s="509" t="s">
        <v>209</v>
      </c>
      <c r="D15" s="1211" t="str">
        <f>IF('2. Integridad Proactiva'!D15="", "", '2. Integridad Proactiva'!D15)</f>
        <v/>
      </c>
      <c r="E15" s="1211" t="str">
        <f>IF('4. Precision Proactiva'!E15="", "", '4. Precision Proactiva'!E15)</f>
        <v/>
      </c>
      <c r="F15" s="1210" t="str">
        <f>IF('4. Precision Proactiva'!F15="", "", '4. Precision Proactiva'!F15)</f>
        <v/>
      </c>
      <c r="G15" s="100"/>
      <c r="H15" s="177"/>
      <c r="I15" s="992"/>
      <c r="J15" s="992"/>
      <c r="K15" s="178"/>
    </row>
    <row r="16" spans="1:16" ht="30.6" customHeight="1">
      <c r="A16" s="507"/>
      <c r="B16" s="417"/>
      <c r="C16" s="509" t="s">
        <v>210</v>
      </c>
      <c r="D16" s="1211" t="str">
        <f>IF('2. Integridad Proactiva'!D16="", "", '2. Integridad Proactiva'!D16)</f>
        <v/>
      </c>
      <c r="E16" s="1211" t="str">
        <f>IF('4. Precision Proactiva'!E16="", "", '4. Precision Proactiva'!E16)</f>
        <v/>
      </c>
      <c r="F16" s="1210" t="str">
        <f>IF('4. Precision Proactiva'!F16="", "", '4. Precision Proactiva'!F16)</f>
        <v/>
      </c>
      <c r="G16" s="100"/>
      <c r="H16" s="177"/>
      <c r="I16" s="992"/>
      <c r="J16" s="992"/>
      <c r="K16" s="178"/>
    </row>
    <row r="17" spans="1:14" ht="30.6" customHeight="1" thickBot="1">
      <c r="A17" s="539"/>
      <c r="B17" s="450"/>
      <c r="C17" s="544" t="s">
        <v>211</v>
      </c>
      <c r="D17" s="1216" t="str">
        <f>IF('2. Integridad Proactiva'!D17="", "", '2. Integridad Proactiva'!D17)</f>
        <v/>
      </c>
      <c r="E17" s="1216" t="str">
        <f>IF('4. Precision Proactiva'!E17="", "", '4. Precision Proactiva'!E17)</f>
        <v/>
      </c>
      <c r="F17" s="1217" t="str">
        <f>IF('4. Precision Proactiva'!F17="", "", '4. Precision Proactiva'!F17)</f>
        <v/>
      </c>
      <c r="G17" s="125"/>
      <c r="H17" s="179"/>
      <c r="I17" s="995"/>
      <c r="J17" s="995"/>
      <c r="K17" s="180"/>
    </row>
    <row r="18" spans="1:14" ht="24.75" customHeight="1">
      <c r="A18" s="951" t="s">
        <v>493</v>
      </c>
      <c r="B18" s="878"/>
      <c r="C18" s="508" t="s">
        <v>213</v>
      </c>
      <c r="D18" s="1209" t="str">
        <f>IF('2. Integridad Proactiva'!D18="", "", '2. Integridad Proactiva'!D18)</f>
        <v/>
      </c>
      <c r="E18" s="1209" t="str">
        <f>IF('4. Precision Proactiva'!E18="", "", '4. Precision Proactiva'!E18)</f>
        <v/>
      </c>
      <c r="F18" s="1218" t="str">
        <f>IF('4. Precision Proactiva'!F18="", "", '4. Precision Proactiva'!F18)</f>
        <v/>
      </c>
      <c r="G18" s="101"/>
      <c r="H18" s="177"/>
      <c r="I18" s="992"/>
      <c r="J18" s="992"/>
      <c r="K18" s="177"/>
    </row>
    <row r="19" spans="1:14" ht="30.6" customHeight="1">
      <c r="A19" s="952"/>
      <c r="B19" s="879"/>
      <c r="C19" s="509" t="s">
        <v>214</v>
      </c>
      <c r="D19" s="1211" t="str">
        <f>IF('2. Integridad Proactiva'!D19="", "", '2. Integridad Proactiva'!D19)</f>
        <v/>
      </c>
      <c r="E19" s="1211" t="str">
        <f>IF('4. Precision Proactiva'!E19="", "", '4. Precision Proactiva'!E19)</f>
        <v/>
      </c>
      <c r="F19" s="1210" t="str">
        <f>IF('4. Precision Proactiva'!F19="", "", '4. Precision Proactiva'!F19)</f>
        <v/>
      </c>
      <c r="G19" s="100"/>
      <c r="H19" s="177"/>
      <c r="I19" s="992"/>
      <c r="J19" s="992"/>
      <c r="K19" s="177"/>
    </row>
    <row r="20" spans="1:14" ht="30.6" customHeight="1">
      <c r="A20" s="507"/>
      <c r="B20" s="417"/>
      <c r="C20" s="509" t="s">
        <v>215</v>
      </c>
      <c r="D20" s="1211" t="str">
        <f>IF('2. Integridad Proactiva'!D20="", "", '2. Integridad Proactiva'!D20)</f>
        <v/>
      </c>
      <c r="E20" s="1211" t="str">
        <f>IF('4. Precision Proactiva'!E20="", "", '4. Precision Proactiva'!E20)</f>
        <v/>
      </c>
      <c r="F20" s="1210" t="str">
        <f>IF('4. Precision Proactiva'!F20="", "", '4. Precision Proactiva'!F20)</f>
        <v/>
      </c>
      <c r="G20" s="100"/>
      <c r="H20" s="177"/>
      <c r="I20" s="992"/>
      <c r="J20" s="992"/>
      <c r="K20" s="177"/>
    </row>
    <row r="21" spans="1:14" ht="24.75" customHeight="1">
      <c r="A21" s="507"/>
      <c r="B21" s="417"/>
      <c r="C21" s="509" t="s">
        <v>216</v>
      </c>
      <c r="D21" s="1211" t="str">
        <f>IF('2. Integridad Proactiva'!D21="", "", '2. Integridad Proactiva'!D21)</f>
        <v/>
      </c>
      <c r="E21" s="1211" t="str">
        <f>IF('4. Precision Proactiva'!E21="", "", '4. Precision Proactiva'!E21)</f>
        <v/>
      </c>
      <c r="F21" s="1210" t="str">
        <f>IF('4. Precision Proactiva'!F21="", "", '4. Precision Proactiva'!F21)</f>
        <v/>
      </c>
      <c r="G21" s="100"/>
      <c r="H21" s="177"/>
      <c r="I21" s="992"/>
      <c r="J21" s="992"/>
      <c r="K21" s="177"/>
    </row>
    <row r="22" spans="1:14" ht="30.6" customHeight="1">
      <c r="A22" s="507"/>
      <c r="B22" s="417"/>
      <c r="C22" s="509" t="s">
        <v>217</v>
      </c>
      <c r="D22" s="1211" t="str">
        <f>IF('2. Integridad Proactiva'!D22="", "", '2. Integridad Proactiva'!D22)</f>
        <v/>
      </c>
      <c r="E22" s="1211" t="str">
        <f>IF('4. Precision Proactiva'!E22="", "", '4. Precision Proactiva'!E22)</f>
        <v/>
      </c>
      <c r="F22" s="1210" t="str">
        <f>IF('4. Precision Proactiva'!F22="", "", '4. Precision Proactiva'!F22)</f>
        <v/>
      </c>
      <c r="G22" s="100"/>
      <c r="H22" s="177"/>
      <c r="I22" s="992"/>
      <c r="J22" s="992"/>
      <c r="K22" s="177"/>
    </row>
    <row r="23" spans="1:14" ht="30.6" customHeight="1">
      <c r="A23" s="526"/>
      <c r="B23" s="540"/>
      <c r="C23" s="510" t="s">
        <v>218</v>
      </c>
      <c r="D23" s="1212" t="str">
        <f>IF('2. Integridad Proactiva'!D23="", "", '2. Integridad Proactiva'!D23)</f>
        <v/>
      </c>
      <c r="E23" s="1212" t="str">
        <f>IF('4. Precision Proactiva'!E23="", "", '4. Precision Proactiva'!E23)</f>
        <v/>
      </c>
      <c r="F23" s="1213" t="str">
        <f>IF('4. Precision Proactiva'!F23="", "", '4. Precision Proactiva'!F23)</f>
        <v/>
      </c>
      <c r="G23" s="113"/>
      <c r="H23" s="177"/>
      <c r="I23" s="992"/>
      <c r="J23" s="992"/>
      <c r="K23" s="177"/>
    </row>
    <row r="24" spans="1:14" ht="24.75" customHeight="1">
      <c r="A24" s="953" t="s">
        <v>474</v>
      </c>
      <c r="B24" s="993"/>
      <c r="C24" s="993"/>
      <c r="D24" s="993"/>
      <c r="E24" s="955"/>
      <c r="F24" s="955"/>
      <c r="G24" s="955"/>
      <c r="H24" s="955"/>
      <c r="I24" s="955"/>
      <c r="J24" s="955"/>
      <c r="K24" s="994"/>
    </row>
    <row r="26" spans="1:14" ht="27" customHeight="1">
      <c r="A26" s="997" t="s">
        <v>424</v>
      </c>
      <c r="B26" s="998"/>
      <c r="C26" s="528"/>
      <c r="D26" s="541"/>
      <c r="E26" s="502" t="s">
        <v>419</v>
      </c>
      <c r="F26" s="515"/>
      <c r="G26" s="527"/>
      <c r="H26" s="502" t="s">
        <v>420</v>
      </c>
      <c r="I26" s="957"/>
      <c r="J26" s="958"/>
      <c r="K26" s="1186"/>
      <c r="N26" s="87"/>
    </row>
    <row r="27" spans="1:14" ht="30" customHeight="1">
      <c r="A27" s="961" t="s">
        <v>232</v>
      </c>
      <c r="B27" s="962"/>
      <c r="C27" s="504" t="s">
        <v>233</v>
      </c>
      <c r="D27" s="504"/>
      <c r="E27" s="455" t="s">
        <v>226</v>
      </c>
      <c r="F27" s="455" t="s">
        <v>228</v>
      </c>
      <c r="G27" s="455" t="s">
        <v>229</v>
      </c>
      <c r="H27" s="455" t="s">
        <v>230</v>
      </c>
      <c r="I27" s="889" t="s">
        <v>227</v>
      </c>
      <c r="J27" s="888"/>
      <c r="K27" s="506" t="s">
        <v>231</v>
      </c>
      <c r="M27" s="91" t="s">
        <v>93</v>
      </c>
    </row>
    <row r="28" spans="1:14" ht="24.75" customHeight="1">
      <c r="A28" s="951" t="s">
        <v>234</v>
      </c>
      <c r="B28" s="878"/>
      <c r="C28" s="508" t="s">
        <v>235</v>
      </c>
      <c r="D28" s="1209" t="str">
        <f>IF('2. Integridad Proactiva'!D28="", "", '2. Integridad Proactiva'!D28)</f>
        <v/>
      </c>
      <c r="E28" s="1209" t="str">
        <f>IF('4. Precision Proactiva'!E28="", "", '4. Precision Proactiva'!E28)</f>
        <v/>
      </c>
      <c r="F28" s="1218" t="str">
        <f>IF('4. Precision Proactiva'!F28="", "", '4. Precision Proactiva'!F28)</f>
        <v/>
      </c>
      <c r="G28" s="101"/>
      <c r="H28" s="174"/>
      <c r="I28" s="999"/>
      <c r="J28" s="999"/>
      <c r="K28" s="175"/>
    </row>
    <row r="29" spans="1:14" ht="31.2" customHeight="1">
      <c r="A29" s="952"/>
      <c r="B29" s="879"/>
      <c r="C29" s="509" t="s">
        <v>236</v>
      </c>
      <c r="D29" s="1211" t="str">
        <f>IF('2. Integridad Proactiva'!D29="", "", '2. Integridad Proactiva'!D29)</f>
        <v/>
      </c>
      <c r="E29" s="1211" t="str">
        <f>IF('4. Precision Proactiva'!E29="", "", '4. Precision Proactiva'!E29)</f>
        <v/>
      </c>
      <c r="F29" s="1210" t="str">
        <f>IF('4. Precision Proactiva'!F29="", "", '4. Precision Proactiva'!F29)</f>
        <v/>
      </c>
      <c r="G29" s="100"/>
      <c r="H29" s="177"/>
      <c r="I29" s="992"/>
      <c r="J29" s="992"/>
      <c r="K29" s="178"/>
    </row>
    <row r="30" spans="1:14" ht="24.75" customHeight="1">
      <c r="A30" s="507"/>
      <c r="B30" s="417"/>
      <c r="C30" s="509" t="s">
        <v>237</v>
      </c>
      <c r="D30" s="1211" t="str">
        <f>IF('2. Integridad Proactiva'!D30="", "", '2. Integridad Proactiva'!D30)</f>
        <v/>
      </c>
      <c r="E30" s="1211" t="str">
        <f>IF('4. Precision Proactiva'!E30="", "", '4. Precision Proactiva'!E30)</f>
        <v/>
      </c>
      <c r="F30" s="1210" t="str">
        <f>IF('4. Precision Proactiva'!F30="", "", '4. Precision Proactiva'!F30)</f>
        <v/>
      </c>
      <c r="G30" s="100"/>
      <c r="H30" s="177"/>
      <c r="I30" s="992"/>
      <c r="J30" s="992"/>
      <c r="K30" s="178"/>
    </row>
    <row r="31" spans="1:14" ht="24.75" customHeight="1">
      <c r="A31" s="507"/>
      <c r="B31" s="417"/>
      <c r="C31" s="509" t="s">
        <v>238</v>
      </c>
      <c r="D31" s="1211" t="str">
        <f>IF('2. Integridad Proactiva'!D31="", "", '2. Integridad Proactiva'!D31)</f>
        <v/>
      </c>
      <c r="E31" s="1211" t="str">
        <f>IF('4. Precision Proactiva'!E31="", "", '4. Precision Proactiva'!E31)</f>
        <v/>
      </c>
      <c r="F31" s="1210" t="str">
        <f>IF('4. Precision Proactiva'!F31="", "", '4. Precision Proactiva'!F31)</f>
        <v/>
      </c>
      <c r="G31" s="100"/>
      <c r="H31" s="177"/>
      <c r="I31" s="992"/>
      <c r="J31" s="992"/>
      <c r="K31" s="178"/>
    </row>
    <row r="32" spans="1:14" ht="24.75" customHeight="1">
      <c r="A32" s="507"/>
      <c r="B32" s="417"/>
      <c r="C32" s="509" t="s">
        <v>239</v>
      </c>
      <c r="D32" s="1211" t="str">
        <f>IF('2. Integridad Proactiva'!D32="", "", '2. Integridad Proactiva'!D32)</f>
        <v/>
      </c>
      <c r="E32" s="1211" t="str">
        <f>IF('4. Precision Proactiva'!E32="", "", '4. Precision Proactiva'!E32)</f>
        <v/>
      </c>
      <c r="F32" s="1210" t="str">
        <f>IF('4. Precision Proactiva'!F32="", "", '4. Precision Proactiva'!F32)</f>
        <v/>
      </c>
      <c r="G32" s="100"/>
      <c r="H32" s="177"/>
      <c r="I32" s="992"/>
      <c r="J32" s="992"/>
      <c r="K32" s="178"/>
    </row>
    <row r="33" spans="1:11" ht="30.6" customHeight="1">
      <c r="A33" s="507"/>
      <c r="B33" s="417"/>
      <c r="C33" s="509" t="s">
        <v>240</v>
      </c>
      <c r="D33" s="1211" t="str">
        <f>IF('2. Integridad Proactiva'!D33="", "", '2. Integridad Proactiva'!D33)</f>
        <v/>
      </c>
      <c r="E33" s="1211" t="str">
        <f>IF('4. Precision Proactiva'!E33="", "", '4. Precision Proactiva'!E33)</f>
        <v/>
      </c>
      <c r="F33" s="1210" t="str">
        <f>IF('4. Precision Proactiva'!F33="", "", '4. Precision Proactiva'!F33)</f>
        <v/>
      </c>
      <c r="G33" s="100"/>
      <c r="H33" s="177"/>
      <c r="I33" s="992"/>
      <c r="J33" s="992"/>
      <c r="K33" s="178"/>
    </row>
    <row r="34" spans="1:11" ht="24.75" customHeight="1">
      <c r="A34" s="539"/>
      <c r="B34" s="450"/>
      <c r="C34" s="509" t="s">
        <v>241</v>
      </c>
      <c r="D34" s="1211" t="str">
        <f>IF('2. Integridad Proactiva'!D34="", "", '2. Integridad Proactiva'!D34)</f>
        <v/>
      </c>
      <c r="E34" s="1211" t="str">
        <f>IF('4. Precision Proactiva'!E34="", "", '4. Precision Proactiva'!E34)</f>
        <v/>
      </c>
      <c r="F34" s="1210" t="str">
        <f>IF('4. Precision Proactiva'!F34="", "", '4. Precision Proactiva'!F34)</f>
        <v/>
      </c>
      <c r="G34" s="100"/>
      <c r="H34" s="177"/>
      <c r="I34" s="992"/>
      <c r="J34" s="992"/>
      <c r="K34" s="178"/>
    </row>
    <row r="35" spans="1:11" ht="24.75" customHeight="1">
      <c r="A35" s="539"/>
      <c r="B35" s="450"/>
      <c r="C35" s="509" t="s">
        <v>242</v>
      </c>
      <c r="D35" s="1211" t="str">
        <f>IF('2. Integridad Proactiva'!D35="", "", '2. Integridad Proactiva'!D35)</f>
        <v/>
      </c>
      <c r="E35" s="1211" t="str">
        <f>IF('4. Precision Proactiva'!E35="", "", '4. Precision Proactiva'!E35)</f>
        <v/>
      </c>
      <c r="F35" s="1210" t="str">
        <f>IF('4. Precision Proactiva'!F35="", "", '4. Precision Proactiva'!F35)</f>
        <v/>
      </c>
      <c r="G35" s="100"/>
      <c r="H35" s="177"/>
      <c r="I35" s="992"/>
      <c r="J35" s="992"/>
      <c r="K35" s="178"/>
    </row>
    <row r="36" spans="1:11" ht="24.75" customHeight="1">
      <c r="A36" s="539"/>
      <c r="B36" s="450"/>
      <c r="C36" s="509" t="s">
        <v>243</v>
      </c>
      <c r="D36" s="1211" t="str">
        <f>IF('2. Integridad Proactiva'!D36="", "", '2. Integridad Proactiva'!D36)</f>
        <v/>
      </c>
      <c r="E36" s="1211" t="str">
        <f>IF('4. Precision Proactiva'!E36="", "", '4. Precision Proactiva'!E36)</f>
        <v/>
      </c>
      <c r="F36" s="1210" t="str">
        <f>IF('4. Precision Proactiva'!F36="", "", '4. Precision Proactiva'!F36)</f>
        <v/>
      </c>
      <c r="G36" s="100"/>
      <c r="H36" s="177"/>
      <c r="I36" s="992"/>
      <c r="J36" s="992"/>
      <c r="K36" s="178"/>
    </row>
    <row r="37" spans="1:11" ht="24.75" customHeight="1">
      <c r="A37" s="539"/>
      <c r="B37" s="450"/>
      <c r="C37" s="509" t="s">
        <v>244</v>
      </c>
      <c r="D37" s="1211" t="str">
        <f>IF('2. Integridad Proactiva'!D37="", "", '2. Integridad Proactiva'!D37)</f>
        <v/>
      </c>
      <c r="E37" s="1211" t="str">
        <f>IF('4. Precision Proactiva'!E37="", "", '4. Precision Proactiva'!E37)</f>
        <v/>
      </c>
      <c r="F37" s="1210" t="str">
        <f>IF('4. Precision Proactiva'!F37="", "", '4. Precision Proactiva'!F37)</f>
        <v/>
      </c>
      <c r="G37" s="100"/>
      <c r="H37" s="177"/>
      <c r="I37" s="992"/>
      <c r="J37" s="992"/>
      <c r="K37" s="178"/>
    </row>
    <row r="38" spans="1:11" ht="24.75" customHeight="1">
      <c r="A38" s="539"/>
      <c r="B38" s="450"/>
      <c r="C38" s="509" t="s">
        <v>245</v>
      </c>
      <c r="D38" s="1211" t="str">
        <f>IF('2. Integridad Proactiva'!D38="", "", '2. Integridad Proactiva'!D38)</f>
        <v/>
      </c>
      <c r="E38" s="1211" t="str">
        <f>IF('4. Precision Proactiva'!E38="", "", '4. Precision Proactiva'!E38)</f>
        <v/>
      </c>
      <c r="F38" s="1210" t="str">
        <f>IF('4. Precision Proactiva'!F38="", "", '4. Precision Proactiva'!F38)</f>
        <v/>
      </c>
      <c r="G38" s="100"/>
      <c r="H38" s="177"/>
      <c r="I38" s="992"/>
      <c r="J38" s="992"/>
      <c r="K38" s="178"/>
    </row>
    <row r="39" spans="1:11" ht="24.75" customHeight="1">
      <c r="A39" s="539"/>
      <c r="B39" s="450"/>
      <c r="C39" s="509" t="s">
        <v>246</v>
      </c>
      <c r="D39" s="1211" t="str">
        <f>IF('2. Integridad Proactiva'!D39="", "", '2. Integridad Proactiva'!D39)</f>
        <v/>
      </c>
      <c r="E39" s="1211" t="str">
        <f>IF('4. Precision Proactiva'!E39="", "", '4. Precision Proactiva'!E39)</f>
        <v/>
      </c>
      <c r="F39" s="1210" t="str">
        <f>IF('4. Precision Proactiva'!F39="", "", '4. Precision Proactiva'!F39)</f>
        <v/>
      </c>
      <c r="G39" s="100"/>
      <c r="H39" s="177"/>
      <c r="I39" s="992"/>
      <c r="J39" s="992"/>
      <c r="K39" s="178"/>
    </row>
    <row r="40" spans="1:11" ht="24.75" customHeight="1">
      <c r="A40" s="539"/>
      <c r="B40" s="450"/>
      <c r="C40" s="509" t="s">
        <v>247</v>
      </c>
      <c r="D40" s="1211" t="str">
        <f>IF('2. Integridad Proactiva'!D40="", "", '2. Integridad Proactiva'!D40)</f>
        <v/>
      </c>
      <c r="E40" s="1211" t="str">
        <f>IF('4. Precision Proactiva'!E40="", "", '4. Precision Proactiva'!E40)</f>
        <v/>
      </c>
      <c r="F40" s="1210" t="str">
        <f>IF('4. Precision Proactiva'!F40="", "", '4. Precision Proactiva'!F40)</f>
        <v/>
      </c>
      <c r="G40" s="100"/>
      <c r="H40" s="177"/>
      <c r="I40" s="992"/>
      <c r="J40" s="992"/>
      <c r="K40" s="178"/>
    </row>
    <row r="41" spans="1:11" ht="24.75" customHeight="1">
      <c r="A41" s="542"/>
      <c r="B41" s="543"/>
      <c r="C41" s="510" t="s">
        <v>248</v>
      </c>
      <c r="D41" s="1212" t="str">
        <f>IF('2. Integridad Proactiva'!D41="", "", '2. Integridad Proactiva'!D41)</f>
        <v/>
      </c>
      <c r="E41" s="1212" t="str">
        <f>IF('4. Precision Proactiva'!E41="", "", '4. Precision Proactiva'!E41)</f>
        <v/>
      </c>
      <c r="F41" s="1213" t="str">
        <f>IF('4. Precision Proactiva'!F41="", "", '4. Precision Proactiva'!F41)</f>
        <v/>
      </c>
      <c r="G41" s="113"/>
      <c r="H41" s="179"/>
      <c r="I41" s="995"/>
      <c r="J41" s="995"/>
      <c r="K41" s="180"/>
    </row>
    <row r="42" spans="1:11" ht="31.2" customHeight="1">
      <c r="A42" s="952" t="s">
        <v>249</v>
      </c>
      <c r="B42" s="879"/>
      <c r="C42" s="519" t="s">
        <v>250</v>
      </c>
      <c r="D42" s="1214" t="str">
        <f>IF('2. Integridad Proactiva'!D42="", "", '2. Integridad Proactiva'!D42)</f>
        <v/>
      </c>
      <c r="E42" s="1214" t="str">
        <f>IF('4. Precision Proactiva'!E42="", "", '4. Precision Proactiva'!E42)</f>
        <v/>
      </c>
      <c r="F42" s="1215" t="str">
        <f>IF('4. Precision Proactiva'!F42="", "", '4. Precision Proactiva'!F42)</f>
        <v/>
      </c>
      <c r="G42" s="112"/>
      <c r="H42" s="177"/>
      <c r="I42" s="996"/>
      <c r="J42" s="996"/>
      <c r="K42" s="178"/>
    </row>
    <row r="43" spans="1:11" ht="31.2" customHeight="1">
      <c r="A43" s="952"/>
      <c r="B43" s="879"/>
      <c r="C43" s="509" t="s">
        <v>251</v>
      </c>
      <c r="D43" s="1211" t="str">
        <f>IF('2. Integridad Proactiva'!D43="", "", '2. Integridad Proactiva'!D43)</f>
        <v/>
      </c>
      <c r="E43" s="1211" t="str">
        <f>IF('4. Precision Proactiva'!E43="", "", '4. Precision Proactiva'!E43)</f>
        <v/>
      </c>
      <c r="F43" s="1210" t="str">
        <f>IF('4. Precision Proactiva'!F43="", "", '4. Precision Proactiva'!F43)</f>
        <v/>
      </c>
      <c r="G43" s="100"/>
      <c r="H43" s="177"/>
      <c r="I43" s="992"/>
      <c r="J43" s="992"/>
      <c r="K43" s="178"/>
    </row>
    <row r="44" spans="1:11" ht="31.2" customHeight="1">
      <c r="A44" s="507"/>
      <c r="B44" s="417"/>
      <c r="C44" s="509" t="s">
        <v>252</v>
      </c>
      <c r="D44" s="1211" t="str">
        <f>IF('2. Integridad Proactiva'!D44="", "", '2. Integridad Proactiva'!D44)</f>
        <v/>
      </c>
      <c r="E44" s="1211" t="str">
        <f>IF('4. Precision Proactiva'!E44="", "", '4. Precision Proactiva'!E44)</f>
        <v/>
      </c>
      <c r="F44" s="1210" t="str">
        <f>IF('4. Precision Proactiva'!F44="", "", '4. Precision Proactiva'!F44)</f>
        <v/>
      </c>
      <c r="G44" s="100"/>
      <c r="H44" s="177"/>
      <c r="I44" s="992"/>
      <c r="J44" s="992"/>
      <c r="K44" s="178"/>
    </row>
    <row r="45" spans="1:11" ht="31.2" customHeight="1">
      <c r="A45" s="507"/>
      <c r="B45" s="417"/>
      <c r="C45" s="509" t="s">
        <v>253</v>
      </c>
      <c r="D45" s="1211" t="str">
        <f>IF('2. Integridad Proactiva'!D45="", "", '2. Integridad Proactiva'!D45)</f>
        <v/>
      </c>
      <c r="E45" s="1211" t="str">
        <f>IF('4. Precision Proactiva'!E45="", "", '4. Precision Proactiva'!E45)</f>
        <v/>
      </c>
      <c r="F45" s="1210" t="str">
        <f>IF('4. Precision Proactiva'!F45="", "", '4. Precision Proactiva'!F45)</f>
        <v/>
      </c>
      <c r="G45" s="100"/>
      <c r="H45" s="177"/>
      <c r="I45" s="992"/>
      <c r="J45" s="992"/>
      <c r="K45" s="178"/>
    </row>
    <row r="46" spans="1:11" ht="31.2" customHeight="1">
      <c r="A46" s="507"/>
      <c r="B46" s="417"/>
      <c r="C46" s="509" t="s">
        <v>254</v>
      </c>
      <c r="D46" s="1211" t="str">
        <f>IF('2. Integridad Proactiva'!D46="", "", '2. Integridad Proactiva'!D46)</f>
        <v/>
      </c>
      <c r="E46" s="1211" t="str">
        <f>IF('4. Precision Proactiva'!E46="", "", '4. Precision Proactiva'!E46)</f>
        <v/>
      </c>
      <c r="F46" s="1210" t="str">
        <f>IF('4. Precision Proactiva'!F46="", "", '4. Precision Proactiva'!F46)</f>
        <v/>
      </c>
      <c r="G46" s="100"/>
      <c r="H46" s="177"/>
      <c r="I46" s="992"/>
      <c r="J46" s="992"/>
      <c r="K46" s="178"/>
    </row>
    <row r="47" spans="1:11" ht="31.2" customHeight="1">
      <c r="A47" s="507"/>
      <c r="B47" s="417"/>
      <c r="C47" s="510" t="s">
        <v>255</v>
      </c>
      <c r="D47" s="1211" t="str">
        <f>IF('2. Integridad Proactiva'!D47="", "", '2. Integridad Proactiva'!D47)</f>
        <v/>
      </c>
      <c r="E47" s="1211" t="str">
        <f>IF('4. Precision Proactiva'!E47="", "", '4. Precision Proactiva'!E47)</f>
        <v/>
      </c>
      <c r="F47" s="1210" t="str">
        <f>IF('4. Precision Proactiva'!F47="", "", '4. Precision Proactiva'!F47)</f>
        <v/>
      </c>
      <c r="G47" s="100"/>
      <c r="H47" s="177"/>
      <c r="I47" s="992"/>
      <c r="J47" s="992"/>
      <c r="K47" s="178"/>
    </row>
    <row r="48" spans="1:11" ht="45" customHeight="1">
      <c r="A48" s="953" t="s">
        <v>474</v>
      </c>
      <c r="B48" s="993"/>
      <c r="C48" s="993"/>
      <c r="D48" s="993"/>
      <c r="E48" s="955"/>
      <c r="F48" s="955"/>
      <c r="G48" s="955"/>
      <c r="H48" s="955"/>
      <c r="I48" s="955"/>
      <c r="J48" s="955"/>
      <c r="K48" s="994"/>
    </row>
    <row r="49" spans="1:11" ht="9.75" customHeight="1"/>
    <row r="50" spans="1:11" ht="40.799999999999997" customHeight="1">
      <c r="A50" s="978" t="s">
        <v>484</v>
      </c>
      <c r="B50" s="954"/>
      <c r="C50" s="954"/>
      <c r="D50" s="954"/>
      <c r="E50" s="954"/>
      <c r="F50" s="954"/>
      <c r="G50" s="954"/>
      <c r="H50" s="954"/>
      <c r="I50" s="954"/>
      <c r="J50" s="954"/>
      <c r="K50" s="991"/>
    </row>
  </sheetData>
  <sheetProtection algorithmName="SHA-512" hashValue="Q8MfFeQt/WNbX4PDSNZ83V+Su5yDiVkvQzSIGsSFwBgbhsPHq1+NOWdJXyz5/rCUSpmweiwanwFRLkIZakN9rg==" saltValue="GMYxzTxU1jritzLbuinsCQ==" spinCount="100000" sheet="1" objects="1" scenarios="1"/>
  <mergeCells count="62">
    <mergeCell ref="A1:K1"/>
    <mergeCell ref="N1:P1"/>
    <mergeCell ref="A2:B2"/>
    <mergeCell ref="C2:D2"/>
    <mergeCell ref="F2:G2"/>
    <mergeCell ref="I2:K2"/>
    <mergeCell ref="A3:B3"/>
    <mergeCell ref="I3:J3"/>
    <mergeCell ref="A4:B5"/>
    <mergeCell ref="I4:J4"/>
    <mergeCell ref="I5:J5"/>
    <mergeCell ref="I6:J6"/>
    <mergeCell ref="I7:J7"/>
    <mergeCell ref="I8:J8"/>
    <mergeCell ref="I9:J9"/>
    <mergeCell ref="I10:J10"/>
    <mergeCell ref="A11:B12"/>
    <mergeCell ref="I11:J11"/>
    <mergeCell ref="I12:J12"/>
    <mergeCell ref="I13:J13"/>
    <mergeCell ref="I14:J14"/>
    <mergeCell ref="I15:J15"/>
    <mergeCell ref="I16:J16"/>
    <mergeCell ref="I17:J17"/>
    <mergeCell ref="A18:B19"/>
    <mergeCell ref="I18:J18"/>
    <mergeCell ref="I19:J19"/>
    <mergeCell ref="I20:J20"/>
    <mergeCell ref="I21:J21"/>
    <mergeCell ref="I22:J22"/>
    <mergeCell ref="I23:J23"/>
    <mergeCell ref="A24:D24"/>
    <mergeCell ref="E24:K24"/>
    <mergeCell ref="A26:B26"/>
    <mergeCell ref="I26:J26"/>
    <mergeCell ref="A27:B27"/>
    <mergeCell ref="I27:J27"/>
    <mergeCell ref="A28:B29"/>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A42:B43"/>
    <mergeCell ref="I42:J42"/>
    <mergeCell ref="I43:J43"/>
    <mergeCell ref="A50:K50"/>
    <mergeCell ref="I44:J44"/>
    <mergeCell ref="I45:J45"/>
    <mergeCell ref="I46:J46"/>
    <mergeCell ref="I47:J47"/>
    <mergeCell ref="A48:D48"/>
    <mergeCell ref="E48:K48"/>
  </mergeCells>
  <conditionalFormatting sqref="D4:K23">
    <cfRule type="expression" dxfId="116" priority="4">
      <formula>ISBLANK(D4)</formula>
    </cfRule>
  </conditionalFormatting>
  <conditionalFormatting sqref="D28:K47">
    <cfRule type="expression" dxfId="115" priority="2">
      <formula>ISBLANK(D28)</formula>
    </cfRule>
  </conditionalFormatting>
  <dataValidations count="8">
    <dataValidation allowBlank="1" showErrorMessage="1" sqref="C2 C26:D26 K26" xr:uid="{CF4B358C-8535-49F7-9904-3D2042F502F0}"/>
    <dataValidation allowBlank="1" showInputMessage="1" showErrorMessage="1" prompt="Introduzca el comentario proporcionado por la entidad contratante en relación con el problema planteado." sqref="I4:J23 I28:J47" xr:uid="{6DBCB915-AAC6-4F90-AF76-96D6514E9347}"/>
    <dataValidation allowBlank="1" showInputMessage="1" showErrorMessage="1" prompt="Inserte la fecha en que se planteó el problema ante la entidad de adquisiciones." sqref="H4:H23 H28:H47" xr:uid="{55322930-FC86-4548-895C-905964E5EC93}"/>
    <dataValidation allowBlank="1" showInputMessage="1" showErrorMessage="1" error="This data is automatically updated from sheet entitled, &quot;4.Proactive accuracy&quot;" promptTitle="Entrada de datos:" prompt="Estos datos se actualizan automáticamente desde la hoja &quot;4_Precisión Proactiva&quot;" sqref="E4:E23 E28:E47" xr:uid="{2540F7ED-2143-405B-A3E8-37612383EBAF}"/>
    <dataValidation allowBlank="1" showInputMessage="1" showErrorMessage="1" error="This data is automatically updated from sheet entitled, &quot;2.Proactive Completeness&quot;" prompt="Datos actualizados automáticamente desde la hoja 2_Integridad Proactiva" sqref="D4:D23 D28:D47" xr:uid="{58CED8AA-F64F-4972-BE09-5FC34E3B3E89}"/>
    <dataValidation type="custom" allowBlank="1" showInputMessage="1" showErrorMessage="1" errorTitle="Fecha de resolución inválida" error="La &quot;Fecha de resolución&quot; no puede ser antes que la &quot;Fecha en que se planteó&quot;" prompt="Introduzca la fecha en que la entidad contratante proporcionó la respuesta al problema planteado" sqref="K4:K23 K28:K47" xr:uid="{6077F15A-20B7-4407-8219-747FF4076C8C}">
      <formula1>AND(H4&lt;&gt;"", OR(K4="", AND(ISNUMBER(K4), K4&gt;=H4)))</formula1>
    </dataValidation>
    <dataValidation allowBlank="1" showInputMessage="1" showErrorMessage="1" promptTitle="Datos se actualizan" prompt="Datos se analizan automáticamente de Hoja &quot;4. Precisión Proactiva&quot;" sqref="F4:F23 F28:F47" xr:uid="{6B12A753-964C-476B-BE8C-733F1B51DCE6}"/>
    <dataValidation allowBlank="1" showInputMessage="1" showErrorMessage="1" promptTitle="Comentario adicional" prompt="En caso de requerir comentario adicional: Indique el problema identificado durante el proceso de revisión inicial de los datos divulgados públicamente, por ejemplo: inconsistencias en los datos divulgados, etc." sqref="G4:G23 G28:G47" xr:uid="{F843B95A-4736-4EF2-B668-D0487A49D5DF}"/>
  </dataValidations>
  <pageMargins left="0.7" right="0.7" top="0.75" bottom="0.75" header="0.511811023622047" footer="0.511811023622047"/>
  <pageSetup paperSize="9" orientation="portrait" horizontalDpi="300" verticalDpi="300" r:id="rId1"/>
  <ignoredErrors>
    <ignoredError sqref="D6:F23 D28:F47 D4:F5"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5"/>
  <sheetViews>
    <sheetView zoomScale="80" zoomScaleNormal="80" workbookViewId="0">
      <selection sqref="A1:P1"/>
    </sheetView>
  </sheetViews>
  <sheetFormatPr baseColWidth="10" defaultColWidth="11" defaultRowHeight="15.6"/>
  <cols>
    <col min="1" max="1" width="14.69921875" customWidth="1"/>
    <col min="2" max="2" width="9.296875" customWidth="1"/>
    <col min="3" max="3" width="23.796875" style="182" customWidth="1"/>
    <col min="4" max="5" width="11.296875" style="183" customWidth="1"/>
    <col min="6" max="6" width="3.296875" style="183" customWidth="1"/>
    <col min="7" max="7" width="5.5" style="184" customWidth="1"/>
    <col min="8" max="8" width="36.5" style="184" customWidth="1"/>
    <col min="9" max="9" width="11.69921875" style="184" customWidth="1"/>
    <col min="10" max="12" width="12.796875" customWidth="1"/>
    <col min="13" max="14" width="12.796875" hidden="1" customWidth="1"/>
    <col min="15" max="15" width="12.796875" customWidth="1"/>
    <col min="16" max="16" width="12.796875" style="185" customWidth="1"/>
    <col min="17" max="17" width="10.796875" hidden="1" customWidth="1"/>
    <col min="18" max="18" width="15.5" style="183" hidden="1" customWidth="1"/>
    <col min="19" max="19" width="17.59765625" style="183" hidden="1" customWidth="1"/>
    <col min="20" max="20" width="16.59765625" style="183" hidden="1" customWidth="1"/>
    <col min="21" max="21" width="20.19921875" style="183" hidden="1" customWidth="1"/>
    <col min="22" max="22" width="23.59765625" style="183" hidden="1" customWidth="1"/>
    <col min="23" max="23" width="23.59765625" hidden="1" customWidth="1"/>
    <col min="24" max="24" width="39" hidden="1" customWidth="1"/>
    <col min="25" max="28" width="10.796875" hidden="1" customWidth="1"/>
    <col min="29" max="29" width="10.796875" customWidth="1"/>
  </cols>
  <sheetData>
    <row r="1" spans="1:28" s="87" customFormat="1" ht="36" customHeight="1" thickBot="1">
      <c r="A1" s="1033" t="s">
        <v>494</v>
      </c>
      <c r="B1" s="1033"/>
      <c r="C1" s="1033"/>
      <c r="D1" s="1033"/>
      <c r="E1" s="1033"/>
      <c r="F1" s="1033"/>
      <c r="G1" s="1033"/>
      <c r="H1" s="1033"/>
      <c r="I1" s="1033"/>
      <c r="J1" s="1033"/>
      <c r="K1" s="1033"/>
      <c r="L1" s="1033"/>
      <c r="M1" s="1033"/>
      <c r="N1" s="1033"/>
      <c r="O1" s="1033"/>
      <c r="P1" s="1033"/>
      <c r="X1" s="1201" t="s">
        <v>29</v>
      </c>
      <c r="Y1" s="1201"/>
      <c r="Z1" s="1201"/>
    </row>
    <row r="2" spans="1:28" s="87" customFormat="1" ht="30.75" customHeight="1" thickBot="1">
      <c r="A2" s="997" t="s">
        <v>418</v>
      </c>
      <c r="B2" s="998"/>
      <c r="C2" s="545"/>
      <c r="D2" s="1019" t="s">
        <v>419</v>
      </c>
      <c r="E2" s="1019"/>
      <c r="F2" s="957"/>
      <c r="G2" s="1006"/>
      <c r="H2" s="958"/>
      <c r="I2" s="546" t="s">
        <v>420</v>
      </c>
      <c r="J2" s="1030"/>
      <c r="K2" s="1031"/>
      <c r="L2" s="1031"/>
      <c r="M2" s="1031"/>
      <c r="N2" s="1031"/>
      <c r="O2" s="1031"/>
      <c r="P2" s="1032"/>
      <c r="V2" s="91"/>
    </row>
    <row r="3" spans="1:28" s="87" customFormat="1" ht="30.75" customHeight="1" thickBot="1">
      <c r="A3" s="885" t="s">
        <v>195</v>
      </c>
      <c r="B3" s="886"/>
      <c r="C3" s="547" t="s">
        <v>196</v>
      </c>
      <c r="D3" s="518" t="s">
        <v>290</v>
      </c>
      <c r="E3" s="518" t="s">
        <v>291</v>
      </c>
      <c r="F3" s="1027" t="s">
        <v>292</v>
      </c>
      <c r="G3" s="1028"/>
      <c r="H3" s="965" t="s">
        <v>227</v>
      </c>
      <c r="I3" s="965"/>
      <c r="J3" s="1029"/>
      <c r="K3" s="889" t="s">
        <v>223</v>
      </c>
      <c r="L3" s="888"/>
      <c r="M3" s="548" t="s">
        <v>224</v>
      </c>
      <c r="N3" s="518" t="s">
        <v>225</v>
      </c>
      <c r="O3" s="518" t="s">
        <v>13</v>
      </c>
      <c r="P3" s="549" t="s">
        <v>14</v>
      </c>
      <c r="R3" s="1198" t="s">
        <v>872</v>
      </c>
      <c r="S3" s="1198" t="s">
        <v>873</v>
      </c>
      <c r="T3" s="91" t="s">
        <v>874</v>
      </c>
      <c r="U3" s="91" t="s">
        <v>875</v>
      </c>
      <c r="V3" s="91"/>
    </row>
    <row r="4" spans="1:28" s="87" customFormat="1" ht="30.75" customHeight="1">
      <c r="A4" s="843" t="s">
        <v>258</v>
      </c>
      <c r="B4" s="844"/>
      <c r="C4" s="550" t="s">
        <v>259</v>
      </c>
      <c r="D4" s="186"/>
      <c r="E4" s="187"/>
      <c r="F4" s="1219" t="str">
        <f>IF(AND(E4="", OR(N4&lt;&gt;"", H4&lt;&gt;"")),"?","")</f>
        <v/>
      </c>
      <c r="G4" s="1220">
        <f t="shared" ref="G4:G17" si="0">E4-D4</f>
        <v>0</v>
      </c>
      <c r="H4" s="1187"/>
      <c r="I4" s="1187"/>
      <c r="J4" s="1187"/>
      <c r="K4" s="102"/>
      <c r="L4" s="188"/>
      <c r="M4" s="1209" t="str">
        <f t="shared" ref="M4:M17" si="1">IF(AND(K4="", L4=""), "", AVERAGE(K4, L4))</f>
        <v/>
      </c>
      <c r="N4" s="147" t="str">
        <f t="shared" ref="N4:N17" si="2">IF(M4="", "", M4/3)</f>
        <v/>
      </c>
      <c r="O4" s="1227" t="str">
        <f>IF(M4="", "", IF(M4=0, "No", "Sí"))</f>
        <v/>
      </c>
      <c r="P4" s="189"/>
      <c r="R4" s="1231">
        <f>COUNTA(D4)</f>
        <v>0</v>
      </c>
      <c r="S4" s="1231">
        <f>COUNTA(E4)</f>
        <v>0</v>
      </c>
      <c r="T4" s="1231" t="str">
        <f>IF((AND(R4=1,S4=1)),"Y","")</f>
        <v/>
      </c>
      <c r="U4" s="1231" t="str">
        <f>IF((AND(S4=1,T4=1)),"Y","")</f>
        <v/>
      </c>
      <c r="V4" s="91"/>
    </row>
    <row r="5" spans="1:28" ht="30.75" customHeight="1">
      <c r="A5" s="845"/>
      <c r="B5" s="846"/>
      <c r="C5" s="551" t="s">
        <v>260</v>
      </c>
      <c r="D5" s="190"/>
      <c r="E5" s="191"/>
      <c r="F5" s="1219" t="str">
        <f t="shared" ref="F5:F17" si="3">IF(AND(E5="", OR(N5&lt;&gt;"", H5&lt;&gt;"")), "?","")</f>
        <v/>
      </c>
      <c r="G5" s="1220">
        <f t="shared" si="0"/>
        <v>0</v>
      </c>
      <c r="H5" s="1188"/>
      <c r="I5" s="1188"/>
      <c r="J5" s="1188"/>
      <c r="K5" s="102"/>
      <c r="L5" s="192"/>
      <c r="M5" s="1211" t="str">
        <f t="shared" si="1"/>
        <v/>
      </c>
      <c r="N5" s="137" t="str">
        <f t="shared" si="2"/>
        <v/>
      </c>
      <c r="O5" s="1228" t="str">
        <f t="shared" ref="O5:O17" si="4">IF(M5="", "", IF(M5=0, "No", "Sí"))</f>
        <v/>
      </c>
      <c r="P5" s="193"/>
      <c r="R5" s="1231">
        <f t="shared" ref="R5:R11" si="5">COUNTA(D5)</f>
        <v>0</v>
      </c>
      <c r="S5" s="1231">
        <f t="shared" ref="S5:S11" si="6">COUNTA(E5)</f>
        <v>0</v>
      </c>
      <c r="T5" s="1231" t="str">
        <f t="shared" ref="T5:T11" si="7">IF((AND(R5=1,S5=1)),"Y","")</f>
        <v/>
      </c>
      <c r="U5" s="1231" t="str">
        <f>IF((AND(R5=1,S5=0)),"Y","")</f>
        <v/>
      </c>
      <c r="X5" s="1231" t="str">
        <f t="shared" ref="X5" si="8">IF((AND(V5=1,W5=1)),"Y","")</f>
        <v/>
      </c>
    </row>
    <row r="6" spans="1:28" ht="30.75" customHeight="1">
      <c r="A6" s="460" t="s">
        <v>496</v>
      </c>
      <c r="B6" s="53" t="str">
        <f>IFERROR(ROUND(V11/SUM(R4:R11),2),"-")</f>
        <v>-</v>
      </c>
      <c r="C6" s="551" t="s">
        <v>261</v>
      </c>
      <c r="D6" s="190"/>
      <c r="E6" s="191"/>
      <c r="F6" s="1219" t="str">
        <f t="shared" si="3"/>
        <v/>
      </c>
      <c r="G6" s="1220">
        <f t="shared" si="0"/>
        <v>0</v>
      </c>
      <c r="H6" s="1188"/>
      <c r="I6" s="1188"/>
      <c r="J6" s="1188"/>
      <c r="K6" s="102"/>
      <c r="L6" s="192"/>
      <c r="M6" s="1211" t="str">
        <f t="shared" si="1"/>
        <v/>
      </c>
      <c r="N6" s="137" t="str">
        <f t="shared" si="2"/>
        <v/>
      </c>
      <c r="O6" s="1228" t="str">
        <f t="shared" si="4"/>
        <v/>
      </c>
      <c r="P6" s="193"/>
      <c r="R6" s="1231">
        <f t="shared" si="5"/>
        <v>0</v>
      </c>
      <c r="S6" s="1231">
        <f t="shared" si="6"/>
        <v>0</v>
      </c>
      <c r="T6" s="1231" t="str">
        <f t="shared" si="7"/>
        <v/>
      </c>
      <c r="U6" s="1231" t="str">
        <f t="shared" ref="U6:U17" si="9">IF((AND(R6=1,S6=0)),"Y","")</f>
        <v/>
      </c>
    </row>
    <row r="7" spans="1:28" ht="30.75" customHeight="1">
      <c r="A7" s="460" t="s">
        <v>497</v>
      </c>
      <c r="B7" s="53">
        <f>ROUND(V11/8,2)</f>
        <v>0</v>
      </c>
      <c r="C7" s="551" t="s">
        <v>262</v>
      </c>
      <c r="D7" s="190"/>
      <c r="E7" s="191"/>
      <c r="F7" s="1219" t="str">
        <f t="shared" si="3"/>
        <v/>
      </c>
      <c r="G7" s="1220">
        <f t="shared" si="0"/>
        <v>0</v>
      </c>
      <c r="H7" s="1188"/>
      <c r="I7" s="1188"/>
      <c r="J7" s="1188"/>
      <c r="K7" s="102"/>
      <c r="L7" s="192"/>
      <c r="M7" s="1211" t="str">
        <f t="shared" si="1"/>
        <v/>
      </c>
      <c r="N7" s="137" t="str">
        <f t="shared" si="2"/>
        <v/>
      </c>
      <c r="O7" s="1228" t="str">
        <f t="shared" si="4"/>
        <v/>
      </c>
      <c r="P7" s="193"/>
      <c r="R7" s="1231">
        <f t="shared" si="5"/>
        <v>0</v>
      </c>
      <c r="S7" s="1231">
        <f t="shared" si="6"/>
        <v>0</v>
      </c>
      <c r="T7" s="1231" t="str">
        <f t="shared" si="7"/>
        <v/>
      </c>
      <c r="U7" s="1231" t="str">
        <f t="shared" si="9"/>
        <v/>
      </c>
    </row>
    <row r="8" spans="1:28" ht="42.6" customHeight="1">
      <c r="A8" s="460" t="s">
        <v>498</v>
      </c>
      <c r="B8" s="1232">
        <f>SUM(N4:N11)/8</f>
        <v>0</v>
      </c>
      <c r="C8" s="551" t="s">
        <v>263</v>
      </c>
      <c r="D8" s="190"/>
      <c r="E8" s="191"/>
      <c r="F8" s="1219" t="str">
        <f t="shared" si="3"/>
        <v/>
      </c>
      <c r="G8" s="1220">
        <f t="shared" si="0"/>
        <v>0</v>
      </c>
      <c r="H8" s="1188"/>
      <c r="I8" s="1188"/>
      <c r="J8" s="1188"/>
      <c r="K8" s="102"/>
      <c r="L8" s="192"/>
      <c r="M8" s="1211" t="str">
        <f t="shared" si="1"/>
        <v/>
      </c>
      <c r="N8" s="137" t="str">
        <f t="shared" si="2"/>
        <v/>
      </c>
      <c r="O8" s="1228" t="str">
        <f t="shared" si="4"/>
        <v/>
      </c>
      <c r="P8" s="193"/>
      <c r="R8" s="1231">
        <f t="shared" si="5"/>
        <v>0</v>
      </c>
      <c r="S8" s="1231">
        <f t="shared" si="6"/>
        <v>0</v>
      </c>
      <c r="T8" s="1231" t="str">
        <f t="shared" si="7"/>
        <v/>
      </c>
      <c r="U8" s="1231" t="str">
        <f t="shared" si="9"/>
        <v/>
      </c>
      <c r="X8">
        <v>0</v>
      </c>
    </row>
    <row r="9" spans="1:28" ht="30.75" customHeight="1">
      <c r="A9" s="194"/>
      <c r="B9" s="26"/>
      <c r="C9" s="551" t="s">
        <v>264</v>
      </c>
      <c r="D9" s="190"/>
      <c r="E9" s="191"/>
      <c r="F9" s="1219" t="str">
        <f t="shared" si="3"/>
        <v/>
      </c>
      <c r="G9" s="1220">
        <f t="shared" si="0"/>
        <v>0</v>
      </c>
      <c r="H9" s="1188"/>
      <c r="I9" s="1188"/>
      <c r="J9" s="1188"/>
      <c r="K9" s="102"/>
      <c r="L9" s="192"/>
      <c r="M9" s="1211" t="str">
        <f t="shared" si="1"/>
        <v/>
      </c>
      <c r="N9" s="137" t="str">
        <f t="shared" si="2"/>
        <v/>
      </c>
      <c r="O9" s="1228" t="str">
        <f t="shared" si="4"/>
        <v/>
      </c>
      <c r="P9" s="193"/>
      <c r="R9" s="1231">
        <f t="shared" si="5"/>
        <v>0</v>
      </c>
      <c r="S9" s="1231">
        <f t="shared" si="6"/>
        <v>0</v>
      </c>
      <c r="T9" s="1231" t="str">
        <f t="shared" si="7"/>
        <v/>
      </c>
      <c r="U9" s="1231" t="str">
        <f t="shared" si="9"/>
        <v/>
      </c>
      <c r="X9">
        <v>1</v>
      </c>
      <c r="AB9" t="s">
        <v>443</v>
      </c>
    </row>
    <row r="10" spans="1:28" ht="30.75" customHeight="1">
      <c r="A10" s="57"/>
      <c r="B10" s="56"/>
      <c r="C10" s="551" t="s">
        <v>265</v>
      </c>
      <c r="D10" s="190"/>
      <c r="E10" s="191"/>
      <c r="F10" s="1219" t="str">
        <f t="shared" si="3"/>
        <v/>
      </c>
      <c r="G10" s="1220">
        <f t="shared" si="0"/>
        <v>0</v>
      </c>
      <c r="H10" s="1188"/>
      <c r="I10" s="1188"/>
      <c r="J10" s="1188"/>
      <c r="K10" s="102"/>
      <c r="L10" s="192"/>
      <c r="M10" s="1211" t="str">
        <f t="shared" si="1"/>
        <v/>
      </c>
      <c r="N10" s="137" t="str">
        <f t="shared" si="2"/>
        <v/>
      </c>
      <c r="O10" s="1228" t="str">
        <f t="shared" si="4"/>
        <v/>
      </c>
      <c r="P10" s="193"/>
      <c r="R10" s="1231">
        <f t="shared" si="5"/>
        <v>0</v>
      </c>
      <c r="S10" s="1231">
        <f t="shared" si="6"/>
        <v>0</v>
      </c>
      <c r="T10" s="1231" t="str">
        <f t="shared" si="7"/>
        <v/>
      </c>
      <c r="U10" s="1231" t="str">
        <f t="shared" si="9"/>
        <v/>
      </c>
      <c r="V10" s="1199" t="s">
        <v>876</v>
      </c>
      <c r="W10" s="1199" t="s">
        <v>877</v>
      </c>
      <c r="X10">
        <v>2</v>
      </c>
      <c r="AB10" t="s">
        <v>27</v>
      </c>
    </row>
    <row r="11" spans="1:28" ht="30.75" customHeight="1" thickBot="1">
      <c r="A11" s="57"/>
      <c r="B11" s="56"/>
      <c r="C11" s="552" t="s">
        <v>266</v>
      </c>
      <c r="D11" s="195"/>
      <c r="E11" s="196"/>
      <c r="F11" s="1221" t="str">
        <f t="shared" si="3"/>
        <v/>
      </c>
      <c r="G11" s="1222">
        <f t="shared" si="0"/>
        <v>0</v>
      </c>
      <c r="H11" s="1189"/>
      <c r="I11" s="1189"/>
      <c r="J11" s="1189"/>
      <c r="K11" s="198"/>
      <c r="L11" s="199"/>
      <c r="M11" s="1216" t="str">
        <f t="shared" si="1"/>
        <v/>
      </c>
      <c r="N11" s="200" t="str">
        <f t="shared" si="2"/>
        <v/>
      </c>
      <c r="O11" s="1229" t="str">
        <f t="shared" si="4"/>
        <v/>
      </c>
      <c r="P11" s="201"/>
      <c r="R11" s="1231">
        <f t="shared" si="5"/>
        <v>0</v>
      </c>
      <c r="S11" s="1231">
        <f t="shared" si="6"/>
        <v>0</v>
      </c>
      <c r="T11" s="1231" t="str">
        <f t="shared" si="7"/>
        <v/>
      </c>
      <c r="U11" s="1231" t="str">
        <f t="shared" si="9"/>
        <v/>
      </c>
      <c r="V11" s="1233">
        <f>COUNTIF(T4:T11,"Y")</f>
        <v>0</v>
      </c>
      <c r="W11" s="1233">
        <f>COUNTIF(U4:U11,"Y")</f>
        <v>0</v>
      </c>
      <c r="X11">
        <v>3</v>
      </c>
    </row>
    <row r="12" spans="1:28" ht="30.75" customHeight="1">
      <c r="A12" s="843" t="s">
        <v>267</v>
      </c>
      <c r="B12" s="844"/>
      <c r="C12" s="550" t="s">
        <v>268</v>
      </c>
      <c r="D12" s="186"/>
      <c r="E12" s="187"/>
      <c r="F12" s="1223" t="str">
        <f t="shared" si="3"/>
        <v/>
      </c>
      <c r="G12" s="1224">
        <f t="shared" si="0"/>
        <v>0</v>
      </c>
      <c r="H12" s="1190"/>
      <c r="I12" s="1190"/>
      <c r="J12" s="1190"/>
      <c r="K12" s="116"/>
      <c r="L12" s="202"/>
      <c r="M12" s="1209" t="str">
        <f t="shared" si="1"/>
        <v/>
      </c>
      <c r="N12" s="147" t="str">
        <f t="shared" si="2"/>
        <v/>
      </c>
      <c r="O12" s="1227" t="str">
        <f t="shared" si="4"/>
        <v/>
      </c>
      <c r="P12" s="203"/>
      <c r="R12" s="1231">
        <f t="shared" ref="R12:R17" si="10">COUNTA(D12)</f>
        <v>0</v>
      </c>
      <c r="S12" s="1231">
        <f t="shared" ref="S12:S17" si="11">COUNTA(E12)</f>
        <v>0</v>
      </c>
      <c r="T12" s="1231" t="str">
        <f>IF((AND(R12=1,S12=1)),"Y","")</f>
        <v/>
      </c>
      <c r="U12" s="1231" t="str">
        <f t="shared" si="9"/>
        <v/>
      </c>
    </row>
    <row r="13" spans="1:28" ht="30.75" customHeight="1">
      <c r="A13" s="845"/>
      <c r="B13" s="846"/>
      <c r="C13" s="551" t="s">
        <v>269</v>
      </c>
      <c r="D13" s="190"/>
      <c r="E13" s="191"/>
      <c r="F13" s="1219" t="str">
        <f t="shared" si="3"/>
        <v/>
      </c>
      <c r="G13" s="1220">
        <f t="shared" si="0"/>
        <v>0</v>
      </c>
      <c r="H13" s="1191"/>
      <c r="I13" s="1191"/>
      <c r="J13" s="1191"/>
      <c r="K13" s="102"/>
      <c r="L13" s="192"/>
      <c r="M13" s="1211" t="str">
        <f t="shared" si="1"/>
        <v/>
      </c>
      <c r="N13" s="137" t="str">
        <f t="shared" si="2"/>
        <v/>
      </c>
      <c r="O13" s="1228" t="str">
        <f t="shared" si="4"/>
        <v/>
      </c>
      <c r="P13" s="193"/>
      <c r="R13" s="1231">
        <f t="shared" si="10"/>
        <v>0</v>
      </c>
      <c r="S13" s="1231">
        <f t="shared" si="11"/>
        <v>0</v>
      </c>
      <c r="T13" s="1231" t="str">
        <f t="shared" ref="T13:T19" si="12">IF((AND(R13=1,S13=1)),"Y","")</f>
        <v/>
      </c>
      <c r="U13" s="1231" t="str">
        <f t="shared" si="9"/>
        <v/>
      </c>
      <c r="W13" s="183"/>
    </row>
    <row r="14" spans="1:28" ht="30.75" customHeight="1">
      <c r="A14" s="460" t="s">
        <v>496</v>
      </c>
      <c r="B14" s="53" t="str">
        <f>IFERROR(ROUND(V17/SUM(R12:R17),2),"-")</f>
        <v>-</v>
      </c>
      <c r="C14" s="551" t="s">
        <v>270</v>
      </c>
      <c r="D14" s="190"/>
      <c r="E14" s="191"/>
      <c r="F14" s="1219" t="str">
        <f t="shared" si="3"/>
        <v/>
      </c>
      <c r="G14" s="1220">
        <f t="shared" si="0"/>
        <v>0</v>
      </c>
      <c r="H14" s="1191"/>
      <c r="I14" s="1191"/>
      <c r="J14" s="1191"/>
      <c r="K14" s="102"/>
      <c r="L14" s="192"/>
      <c r="M14" s="1211" t="str">
        <f t="shared" si="1"/>
        <v/>
      </c>
      <c r="N14" s="137" t="str">
        <f t="shared" si="2"/>
        <v/>
      </c>
      <c r="O14" s="1228" t="str">
        <f t="shared" si="4"/>
        <v/>
      </c>
      <c r="P14" s="193"/>
      <c r="R14" s="1231">
        <f t="shared" si="10"/>
        <v>0</v>
      </c>
      <c r="S14" s="1231">
        <f t="shared" si="11"/>
        <v>0</v>
      </c>
      <c r="T14" s="1231" t="str">
        <f t="shared" si="12"/>
        <v/>
      </c>
      <c r="U14" s="1231" t="str">
        <f t="shared" si="9"/>
        <v/>
      </c>
    </row>
    <row r="15" spans="1:28" ht="30.75" customHeight="1">
      <c r="A15" s="460" t="s">
        <v>497</v>
      </c>
      <c r="B15" s="53">
        <f>ROUND(V17/6,2)</f>
        <v>0</v>
      </c>
      <c r="C15" s="551" t="s">
        <v>271</v>
      </c>
      <c r="D15" s="190"/>
      <c r="E15" s="191"/>
      <c r="F15" s="1219" t="str">
        <f t="shared" si="3"/>
        <v/>
      </c>
      <c r="G15" s="1220">
        <f t="shared" si="0"/>
        <v>0</v>
      </c>
      <c r="H15" s="1191"/>
      <c r="I15" s="1191"/>
      <c r="J15" s="1191"/>
      <c r="K15" s="102"/>
      <c r="L15" s="192"/>
      <c r="M15" s="1211" t="str">
        <f t="shared" si="1"/>
        <v/>
      </c>
      <c r="N15" s="137" t="str">
        <f t="shared" si="2"/>
        <v/>
      </c>
      <c r="O15" s="1228" t="str">
        <f t="shared" si="4"/>
        <v/>
      </c>
      <c r="P15" s="193"/>
      <c r="R15" s="1231">
        <f t="shared" si="10"/>
        <v>0</v>
      </c>
      <c r="S15" s="1231">
        <f t="shared" si="11"/>
        <v>0</v>
      </c>
      <c r="T15" s="1231" t="str">
        <f t="shared" si="12"/>
        <v/>
      </c>
      <c r="U15" s="1231" t="str">
        <f t="shared" si="9"/>
        <v/>
      </c>
    </row>
    <row r="16" spans="1:28" ht="40.799999999999997" customHeight="1">
      <c r="A16" s="460" t="s">
        <v>498</v>
      </c>
      <c r="B16" s="1232">
        <f>SUM(N12:N17)/6</f>
        <v>0</v>
      </c>
      <c r="C16" s="551" t="s">
        <v>272</v>
      </c>
      <c r="D16" s="190"/>
      <c r="E16" s="191"/>
      <c r="F16" s="1219" t="str">
        <f t="shared" si="3"/>
        <v/>
      </c>
      <c r="G16" s="1220">
        <f t="shared" si="0"/>
        <v>0</v>
      </c>
      <c r="H16" s="1191"/>
      <c r="I16" s="1191"/>
      <c r="J16" s="1191"/>
      <c r="K16" s="102"/>
      <c r="L16" s="192"/>
      <c r="M16" s="1211" t="str">
        <f t="shared" si="1"/>
        <v/>
      </c>
      <c r="N16" s="137" t="str">
        <f t="shared" si="2"/>
        <v/>
      </c>
      <c r="O16" s="1228" t="str">
        <f t="shared" si="4"/>
        <v/>
      </c>
      <c r="P16" s="193"/>
      <c r="R16" s="1231">
        <f t="shared" si="10"/>
        <v>0</v>
      </c>
      <c r="S16" s="1231">
        <f t="shared" si="11"/>
        <v>0</v>
      </c>
      <c r="T16" s="1231" t="str">
        <f t="shared" si="12"/>
        <v/>
      </c>
      <c r="U16" s="1231" t="str">
        <f t="shared" si="9"/>
        <v/>
      </c>
    </row>
    <row r="17" spans="1:23" ht="30.75" customHeight="1" thickBot="1">
      <c r="A17" s="58"/>
      <c r="B17" s="59"/>
      <c r="C17" s="553" t="s">
        <v>273</v>
      </c>
      <c r="D17" s="204"/>
      <c r="E17" s="205"/>
      <c r="F17" s="1225" t="str">
        <f t="shared" si="3"/>
        <v/>
      </c>
      <c r="G17" s="1226">
        <f t="shared" si="0"/>
        <v>0</v>
      </c>
      <c r="H17" s="1192"/>
      <c r="I17" s="1192"/>
      <c r="J17" s="1192"/>
      <c r="K17" s="114"/>
      <c r="L17" s="206"/>
      <c r="M17" s="1212" t="str">
        <f t="shared" si="1"/>
        <v/>
      </c>
      <c r="N17" s="141" t="str">
        <f t="shared" si="2"/>
        <v/>
      </c>
      <c r="O17" s="1230" t="str">
        <f t="shared" si="4"/>
        <v/>
      </c>
      <c r="P17" s="207"/>
      <c r="R17" s="1234">
        <f t="shared" si="10"/>
        <v>0</v>
      </c>
      <c r="S17" s="1234">
        <f t="shared" si="11"/>
        <v>0</v>
      </c>
      <c r="T17" s="1231" t="str">
        <f t="shared" si="12"/>
        <v/>
      </c>
      <c r="U17" s="1231" t="str">
        <f t="shared" si="9"/>
        <v/>
      </c>
      <c r="V17" s="1235">
        <f>COUNTIF(T12:T17,"Y")</f>
        <v>0</v>
      </c>
      <c r="W17" s="1235">
        <f>COUNTIF(U12:U17,"Y")</f>
        <v>0</v>
      </c>
    </row>
    <row r="18" spans="1:23" ht="30.75" customHeight="1" thickBot="1">
      <c r="A18" s="845" t="s">
        <v>499</v>
      </c>
      <c r="B18" s="846"/>
      <c r="C18" s="1012" t="s">
        <v>495</v>
      </c>
      <c r="D18" s="1026"/>
      <c r="E18" s="1026"/>
      <c r="F18" s="1026"/>
      <c r="G18" s="1026"/>
      <c r="H18" s="1026"/>
      <c r="I18" s="1026"/>
      <c r="J18" s="1026"/>
      <c r="K18" s="208"/>
      <c r="L18" s="208"/>
      <c r="M18" s="208"/>
      <c r="N18" s="208"/>
      <c r="O18" s="208"/>
      <c r="P18" s="209"/>
      <c r="R18" s="1236">
        <f>SUM(R4:R17)</f>
        <v>0</v>
      </c>
      <c r="S18" s="1236">
        <f>SUM(S4:S17)</f>
        <v>0</v>
      </c>
      <c r="T18" s="1231" t="str">
        <f t="shared" si="12"/>
        <v/>
      </c>
      <c r="U18" s="1231" t="str">
        <f t="shared" ref="U18:U19" si="13">IF((AND(R18=1,S18=0)),"Y","")</f>
        <v/>
      </c>
      <c r="V18" s="1236">
        <f>SUM(V5:V17)</f>
        <v>0</v>
      </c>
      <c r="W18" s="1236">
        <f>SUM(W5:W17)</f>
        <v>0</v>
      </c>
    </row>
    <row r="19" spans="1:23" ht="30.75" customHeight="1" thickBot="1">
      <c r="A19" s="460" t="s">
        <v>496</v>
      </c>
      <c r="B19" s="210" t="str">
        <f>IFERROR(ROUND(S18/R18,2),"-")</f>
        <v>-</v>
      </c>
      <c r="C19" s="1012"/>
      <c r="D19" s="1026"/>
      <c r="E19" s="1026"/>
      <c r="F19" s="1026"/>
      <c r="G19" s="1026"/>
      <c r="H19" s="1026"/>
      <c r="I19" s="1026"/>
      <c r="J19" s="1026"/>
      <c r="K19" s="208"/>
      <c r="L19" s="208"/>
      <c r="M19" s="208"/>
      <c r="N19" s="208"/>
      <c r="O19" s="208"/>
      <c r="P19" s="209"/>
      <c r="R19" s="1200"/>
      <c r="S19" s="1200"/>
      <c r="T19" s="1231" t="str">
        <f t="shared" si="12"/>
        <v/>
      </c>
      <c r="U19" s="1231" t="str">
        <f t="shared" si="13"/>
        <v/>
      </c>
    </row>
    <row r="20" spans="1:23" ht="24.75" customHeight="1" thickBot="1">
      <c r="A20" s="460" t="s">
        <v>497</v>
      </c>
      <c r="B20" s="53">
        <f>ROUND(S18/14,2)</f>
        <v>0</v>
      </c>
      <c r="C20" s="1012"/>
      <c r="D20" s="1026"/>
      <c r="E20" s="1026"/>
      <c r="F20" s="1026"/>
      <c r="G20" s="1026"/>
      <c r="H20" s="1026"/>
      <c r="I20" s="1026"/>
      <c r="J20" s="1026"/>
      <c r="K20" s="208"/>
      <c r="L20" s="208"/>
      <c r="M20" s="208"/>
      <c r="N20" s="208"/>
      <c r="O20" s="208"/>
      <c r="P20" s="209"/>
    </row>
    <row r="21" spans="1:23" ht="18" thickBot="1">
      <c r="A21" s="468" t="s">
        <v>500</v>
      </c>
      <c r="B21" s="171">
        <f>SUM(N4:N11,N12:N17)/14</f>
        <v>0</v>
      </c>
      <c r="C21" s="1013"/>
      <c r="D21" s="1026"/>
      <c r="E21" s="1026"/>
      <c r="F21" s="1026"/>
      <c r="G21" s="1026"/>
      <c r="H21" s="1026"/>
      <c r="I21" s="1026"/>
      <c r="J21" s="1026"/>
      <c r="K21" s="208"/>
      <c r="L21" s="208"/>
      <c r="M21" s="208"/>
      <c r="N21" s="208"/>
      <c r="O21" s="208"/>
      <c r="P21" s="209"/>
    </row>
    <row r="22" spans="1:23" ht="16.2" thickBot="1">
      <c r="A22" s="554" t="s">
        <v>501</v>
      </c>
      <c r="B22" s="211"/>
      <c r="C22" s="212"/>
      <c r="D22" s="213"/>
      <c r="E22" s="213"/>
      <c r="F22" s="213"/>
      <c r="G22" s="214"/>
      <c r="H22" s="214"/>
      <c r="I22" s="214"/>
      <c r="J22" s="211"/>
      <c r="K22" s="211"/>
      <c r="L22" s="211"/>
      <c r="M22" s="211"/>
      <c r="N22" s="211"/>
      <c r="O22" s="211"/>
      <c r="P22" s="215"/>
    </row>
    <row r="23" spans="1:23" ht="16.2" thickBot="1">
      <c r="G23" s="4"/>
      <c r="H23" s="4"/>
      <c r="I23" s="4"/>
    </row>
    <row r="24" spans="1:23" ht="30" customHeight="1" thickBot="1">
      <c r="A24" s="997" t="s">
        <v>424</v>
      </c>
      <c r="B24" s="998"/>
      <c r="C24" s="545"/>
      <c r="D24" s="1019" t="s">
        <v>419</v>
      </c>
      <c r="E24" s="1019"/>
      <c r="F24" s="957"/>
      <c r="G24" s="1006"/>
      <c r="H24" s="958"/>
      <c r="I24" s="546" t="s">
        <v>420</v>
      </c>
      <c r="J24" s="1020"/>
      <c r="K24" s="1021"/>
      <c r="L24" s="1021"/>
      <c r="M24" s="1021"/>
      <c r="N24" s="1021"/>
      <c r="O24" s="1021"/>
      <c r="P24" s="1022"/>
    </row>
    <row r="25" spans="1:23" ht="30" customHeight="1" thickBot="1">
      <c r="A25" s="951" t="s">
        <v>232</v>
      </c>
      <c r="B25" s="1023"/>
      <c r="C25" s="504" t="s">
        <v>233</v>
      </c>
      <c r="D25" s="455" t="s">
        <v>290</v>
      </c>
      <c r="E25" s="455" t="s">
        <v>291</v>
      </c>
      <c r="F25" s="1024" t="s">
        <v>292</v>
      </c>
      <c r="G25" s="1025"/>
      <c r="H25" s="967" t="s">
        <v>227</v>
      </c>
      <c r="I25" s="967"/>
      <c r="J25" s="889"/>
      <c r="K25" s="894" t="s">
        <v>223</v>
      </c>
      <c r="L25" s="888"/>
      <c r="M25" s="455" t="s">
        <v>224</v>
      </c>
      <c r="N25" s="455" t="s">
        <v>225</v>
      </c>
      <c r="O25" s="455" t="s">
        <v>13</v>
      </c>
      <c r="P25" s="555" t="s">
        <v>14</v>
      </c>
    </row>
    <row r="26" spans="1:23" s="87" customFormat="1" ht="30" customHeight="1">
      <c r="A26" s="843" t="s">
        <v>274</v>
      </c>
      <c r="B26" s="844"/>
      <c r="C26" s="550" t="s">
        <v>275</v>
      </c>
      <c r="D26" s="186"/>
      <c r="E26" s="187"/>
      <c r="F26" s="1223" t="str">
        <f t="shared" ref="F26:F33" si="14">IF(AND(E26="", OR(N26&lt;&gt;"", H26&lt;&gt;"")), "?","")</f>
        <v/>
      </c>
      <c r="G26" s="1224">
        <f t="shared" ref="G26:G33" si="15">E26-D26</f>
        <v>0</v>
      </c>
      <c r="H26" s="1193"/>
      <c r="I26" s="1193"/>
      <c r="J26" s="1193"/>
      <c r="K26" s="116"/>
      <c r="L26" s="202"/>
      <c r="M26" s="1209" t="str">
        <f t="shared" ref="M26:M33" si="16">IF(AND(K26="", L26=""), "", AVERAGE(K26, L26))</f>
        <v/>
      </c>
      <c r="N26" s="147" t="str">
        <f t="shared" ref="N26:N33" si="17">IF(M26="", "", M26/3)</f>
        <v/>
      </c>
      <c r="O26" s="1227" t="str">
        <f t="shared" ref="O26:O39" si="18">IF(M26="", "", IF(M26=0, "No", "Sí"))</f>
        <v/>
      </c>
      <c r="P26" s="203"/>
      <c r="R26" s="1231">
        <f>COUNTA(D26)</f>
        <v>0</v>
      </c>
      <c r="S26" s="1231">
        <f>COUNTA(E26)</f>
        <v>0</v>
      </c>
      <c r="T26" s="1231" t="str">
        <f>IF((AND(R26=1,S26=1)),"Y","")</f>
        <v/>
      </c>
      <c r="U26" s="1231" t="str">
        <f>IF((AND(R26=1,S26=0)),"Y","")</f>
        <v/>
      </c>
      <c r="V26" s="183"/>
      <c r="W26"/>
    </row>
    <row r="27" spans="1:23" s="87" customFormat="1" ht="30" customHeight="1">
      <c r="A27" s="845"/>
      <c r="B27" s="846"/>
      <c r="C27" s="551" t="s">
        <v>276</v>
      </c>
      <c r="D27" s="190"/>
      <c r="E27" s="191"/>
      <c r="F27" s="1219" t="str">
        <f t="shared" si="14"/>
        <v/>
      </c>
      <c r="G27" s="1240">
        <f t="shared" si="15"/>
        <v>0</v>
      </c>
      <c r="H27" s="1194"/>
      <c r="I27" s="1194"/>
      <c r="J27" s="1194"/>
      <c r="K27" s="102"/>
      <c r="L27" s="192"/>
      <c r="M27" s="1211" t="str">
        <f t="shared" si="16"/>
        <v/>
      </c>
      <c r="N27" s="137" t="str">
        <f t="shared" si="17"/>
        <v/>
      </c>
      <c r="O27" s="1228" t="str">
        <f t="shared" si="18"/>
        <v/>
      </c>
      <c r="P27" s="193"/>
      <c r="R27" s="1231">
        <f t="shared" ref="R27:S29" si="19">COUNTA(D27)</f>
        <v>0</v>
      </c>
      <c r="S27" s="1231">
        <f t="shared" si="19"/>
        <v>0</v>
      </c>
      <c r="T27" s="1231" t="str">
        <f>IF((AND(R27=1,S27=1)),"Y","")</f>
        <v/>
      </c>
      <c r="U27" s="1231" t="str">
        <f>IF((AND(R27=1,S27=0)),"Y","")</f>
        <v/>
      </c>
      <c r="V27" s="183"/>
      <c r="W27"/>
    </row>
    <row r="28" spans="1:23" s="87" customFormat="1" ht="30" customHeight="1">
      <c r="A28" s="460" t="s">
        <v>496</v>
      </c>
      <c r="B28" s="53" t="str">
        <f>IFERROR(ROUND(V30/SUM(R26:R30),2),"-")</f>
        <v>-</v>
      </c>
      <c r="C28" s="551" t="s">
        <v>277</v>
      </c>
      <c r="D28" s="190"/>
      <c r="E28" s="191"/>
      <c r="F28" s="1219" t="str">
        <f t="shared" si="14"/>
        <v/>
      </c>
      <c r="G28" s="1240">
        <f t="shared" si="15"/>
        <v>0</v>
      </c>
      <c r="H28" s="1194"/>
      <c r="I28" s="1194"/>
      <c r="J28" s="1194"/>
      <c r="K28" s="102"/>
      <c r="L28" s="192"/>
      <c r="M28" s="1211" t="str">
        <f t="shared" si="16"/>
        <v/>
      </c>
      <c r="N28" s="137" t="str">
        <f t="shared" si="17"/>
        <v/>
      </c>
      <c r="O28" s="1228" t="str">
        <f t="shared" si="18"/>
        <v/>
      </c>
      <c r="P28" s="193"/>
      <c r="R28" s="1231">
        <f t="shared" si="19"/>
        <v>0</v>
      </c>
      <c r="S28" s="1231">
        <f t="shared" si="19"/>
        <v>0</v>
      </c>
      <c r="T28" s="1231" t="str">
        <f>IF((AND(R28=1,S28=1)),"Y","")</f>
        <v/>
      </c>
      <c r="U28" s="1231" t="str">
        <f>IF((AND(R28=1,S28=0)),"Y","")</f>
        <v/>
      </c>
      <c r="V28" s="183"/>
      <c r="W28"/>
    </row>
    <row r="29" spans="1:23" ht="30" customHeight="1">
      <c r="A29" s="460" t="s">
        <v>497</v>
      </c>
      <c r="B29" s="53">
        <f>ROUND(V30/5,2)</f>
        <v>0</v>
      </c>
      <c r="C29" s="551" t="s">
        <v>278</v>
      </c>
      <c r="D29" s="190"/>
      <c r="E29" s="191"/>
      <c r="F29" s="1219" t="str">
        <f t="shared" si="14"/>
        <v/>
      </c>
      <c r="G29" s="1240">
        <f t="shared" si="15"/>
        <v>0</v>
      </c>
      <c r="H29" s="1194"/>
      <c r="I29" s="1194"/>
      <c r="J29" s="1194"/>
      <c r="K29" s="102"/>
      <c r="L29" s="192"/>
      <c r="M29" s="1211" t="str">
        <f t="shared" si="16"/>
        <v/>
      </c>
      <c r="N29" s="137" t="str">
        <f t="shared" si="17"/>
        <v/>
      </c>
      <c r="O29" s="1228" t="str">
        <f t="shared" si="18"/>
        <v/>
      </c>
      <c r="P29" s="193"/>
      <c r="R29" s="1231">
        <f t="shared" si="19"/>
        <v>0</v>
      </c>
      <c r="S29" s="1231">
        <f t="shared" si="19"/>
        <v>0</v>
      </c>
      <c r="T29" s="1231" t="str">
        <f>IF((AND(R29=1,S29=1)),"Y","")</f>
        <v/>
      </c>
      <c r="U29" s="1231" t="str">
        <f>IF((AND(R29=1,S29=0)),"Y","")</f>
        <v/>
      </c>
    </row>
    <row r="30" spans="1:23" ht="45.6" customHeight="1" thickBot="1">
      <c r="A30" s="468" t="s">
        <v>498</v>
      </c>
      <c r="B30" s="1237">
        <f>SUM(N26:N30)/5</f>
        <v>0</v>
      </c>
      <c r="C30" s="553" t="s">
        <v>279</v>
      </c>
      <c r="D30" s="204"/>
      <c r="E30" s="205"/>
      <c r="F30" s="1225" t="str">
        <f t="shared" si="14"/>
        <v/>
      </c>
      <c r="G30" s="1241">
        <f t="shared" si="15"/>
        <v>0</v>
      </c>
      <c r="H30" s="1195"/>
      <c r="I30" s="1195"/>
      <c r="J30" s="1195"/>
      <c r="K30" s="114"/>
      <c r="L30" s="206"/>
      <c r="M30" s="1212" t="str">
        <f t="shared" si="16"/>
        <v/>
      </c>
      <c r="N30" s="141" t="str">
        <f t="shared" si="17"/>
        <v/>
      </c>
      <c r="O30" s="1230" t="str">
        <f t="shared" si="18"/>
        <v/>
      </c>
      <c r="P30" s="207"/>
      <c r="R30" s="1231">
        <f>COUNTA(D30)</f>
        <v>0</v>
      </c>
      <c r="S30" s="1231">
        <f>COUNTA(E30)</f>
        <v>0</v>
      </c>
      <c r="T30" s="1231" t="str">
        <f>IF((AND(R30=1,S30=1)),"Y","")</f>
        <v/>
      </c>
      <c r="U30" s="1231" t="str">
        <f>IF((AND(R30=1,S30=0)),"Y","")</f>
        <v/>
      </c>
      <c r="V30" s="1238">
        <f>COUNTIF(T26:T30,"Y")</f>
        <v>0</v>
      </c>
      <c r="W30" s="1238">
        <f>COUNTIF(U26:U30,"Y")</f>
        <v>0</v>
      </c>
    </row>
    <row r="31" spans="1:23" ht="30" customHeight="1">
      <c r="A31" s="845" t="s">
        <v>280</v>
      </c>
      <c r="B31" s="846"/>
      <c r="C31" s="557" t="s">
        <v>281</v>
      </c>
      <c r="D31" s="190"/>
      <c r="E31" s="191"/>
      <c r="F31" s="1219" t="str">
        <f t="shared" si="14"/>
        <v/>
      </c>
      <c r="G31" s="1220">
        <f t="shared" si="15"/>
        <v>0</v>
      </c>
      <c r="H31" s="1196"/>
      <c r="I31" s="1196"/>
      <c r="J31" s="1196"/>
      <c r="K31" s="216"/>
      <c r="L31" s="188"/>
      <c r="M31" s="1214" t="str">
        <f t="shared" si="16"/>
        <v/>
      </c>
      <c r="N31" s="133" t="str">
        <f t="shared" si="17"/>
        <v/>
      </c>
      <c r="O31" s="1243" t="str">
        <f t="shared" si="18"/>
        <v/>
      </c>
      <c r="P31" s="189"/>
      <c r="W31" s="183"/>
    </row>
    <row r="32" spans="1:23" ht="30" customHeight="1">
      <c r="A32" s="460" t="s">
        <v>496</v>
      </c>
      <c r="B32" s="53" t="str">
        <f>IFERROR(ROUND(V34/SUM(R32:R34),2),"-")</f>
        <v>-</v>
      </c>
      <c r="C32" s="551" t="s">
        <v>282</v>
      </c>
      <c r="D32" s="190"/>
      <c r="E32" s="191"/>
      <c r="F32" s="1219" t="str">
        <f t="shared" si="14"/>
        <v/>
      </c>
      <c r="G32" s="1240">
        <f t="shared" si="15"/>
        <v>0</v>
      </c>
      <c r="H32" s="1194"/>
      <c r="I32" s="1194"/>
      <c r="J32" s="1194"/>
      <c r="K32" s="102"/>
      <c r="L32" s="192"/>
      <c r="M32" s="1211" t="str">
        <f t="shared" si="16"/>
        <v/>
      </c>
      <c r="N32" s="137" t="str">
        <f t="shared" si="17"/>
        <v/>
      </c>
      <c r="O32" s="1228" t="str">
        <f t="shared" si="18"/>
        <v/>
      </c>
      <c r="P32" s="193"/>
      <c r="R32" s="1231">
        <f>COUNTA(D31)</f>
        <v>0</v>
      </c>
      <c r="S32" s="1231">
        <f t="shared" ref="R32:S34" si="20">COUNTA(E31)</f>
        <v>0</v>
      </c>
      <c r="T32" s="1231" t="str">
        <f>IF((AND(R32=1,S32=1)),"Y","")</f>
        <v/>
      </c>
      <c r="U32" s="1231" t="str">
        <f>IF((AND(R32=1,S32=0)),"Y","")</f>
        <v/>
      </c>
    </row>
    <row r="33" spans="1:23" ht="30" customHeight="1">
      <c r="A33" s="460" t="s">
        <v>497</v>
      </c>
      <c r="B33" s="53">
        <f>ROUND(V34/3,2)</f>
        <v>0</v>
      </c>
      <c r="C33" s="1017" t="s">
        <v>283</v>
      </c>
      <c r="D33" s="1018"/>
      <c r="E33" s="1018"/>
      <c r="F33" s="1239" t="str">
        <f t="shared" si="14"/>
        <v/>
      </c>
      <c r="G33" s="1242">
        <f t="shared" si="15"/>
        <v>0</v>
      </c>
      <c r="H33" s="1197"/>
      <c r="I33" s="1197"/>
      <c r="J33" s="1197"/>
      <c r="K33" s="1015"/>
      <c r="L33" s="1015"/>
      <c r="M33" s="1216" t="str">
        <f t="shared" si="16"/>
        <v/>
      </c>
      <c r="N33" s="200" t="str">
        <f t="shared" si="17"/>
        <v/>
      </c>
      <c r="O33" s="1244" t="str">
        <f t="shared" si="18"/>
        <v/>
      </c>
      <c r="P33" s="1016"/>
      <c r="R33" s="1231">
        <f t="shared" si="20"/>
        <v>0</v>
      </c>
      <c r="S33" s="1231">
        <f t="shared" si="20"/>
        <v>0</v>
      </c>
      <c r="T33" s="1231" t="str">
        <f>IF((AND(R33=1,S33=1)),"Y","")</f>
        <v/>
      </c>
      <c r="U33" s="1231" t="str">
        <f>IF((AND(R33=1,S33=0)),"Y","")</f>
        <v/>
      </c>
    </row>
    <row r="34" spans="1:23" ht="39.6" customHeight="1" thickBot="1">
      <c r="A34" s="460" t="s">
        <v>498</v>
      </c>
      <c r="B34" s="1232">
        <f>SUM(N31:N33)/3</f>
        <v>0</v>
      </c>
      <c r="C34" s="1009"/>
      <c r="D34" s="1018"/>
      <c r="E34" s="1018"/>
      <c r="F34" s="1239"/>
      <c r="G34" s="197"/>
      <c r="H34" s="1197"/>
      <c r="I34" s="1197"/>
      <c r="J34" s="1197"/>
      <c r="K34" s="1015"/>
      <c r="L34" s="1015"/>
      <c r="M34" s="217"/>
      <c r="N34" s="218"/>
      <c r="O34" s="1244" t="str">
        <f t="shared" si="18"/>
        <v/>
      </c>
      <c r="P34" s="1016"/>
      <c r="R34" s="1231">
        <f t="shared" si="20"/>
        <v>0</v>
      </c>
      <c r="S34" s="1231">
        <f t="shared" si="20"/>
        <v>0</v>
      </c>
      <c r="T34" s="1231" t="str">
        <f>IF((AND(R34=1,S34=1)),"Y","")</f>
        <v/>
      </c>
      <c r="U34" s="1231" t="str">
        <f>IF((AND(R34=1,S34=0)),"Y","")</f>
        <v/>
      </c>
      <c r="V34" s="1238">
        <f>COUNTIF(T32:T34,"Y")</f>
        <v>0</v>
      </c>
      <c r="W34" s="1238">
        <f>COUNTIF(U32:U34,"Y")</f>
        <v>0</v>
      </c>
    </row>
    <row r="35" spans="1:23" ht="25.5" customHeight="1">
      <c r="A35" s="843" t="s">
        <v>284</v>
      </c>
      <c r="B35" s="844"/>
      <c r="C35" s="550" t="s">
        <v>285</v>
      </c>
      <c r="D35" s="186"/>
      <c r="E35" s="187"/>
      <c r="F35" s="1223" t="str">
        <f>IF(AND(E35="", OR(N35&lt;&gt;"", H35&lt;&gt;"")), "?","")</f>
        <v/>
      </c>
      <c r="G35" s="1224">
        <f>E35-D35</f>
        <v>0</v>
      </c>
      <c r="H35" s="1193"/>
      <c r="I35" s="1193"/>
      <c r="J35" s="1193"/>
      <c r="K35" s="116"/>
      <c r="L35" s="202"/>
      <c r="M35" s="1209" t="str">
        <f>IF(AND(K35="", L35=""), "", AVERAGE(K35, L35))</f>
        <v/>
      </c>
      <c r="N35" s="147" t="str">
        <f>IF(M35="", "", M35/3)</f>
        <v/>
      </c>
      <c r="O35" s="1227" t="str">
        <f t="shared" si="18"/>
        <v/>
      </c>
      <c r="P35" s="203"/>
      <c r="R35" s="1231">
        <f>COUNTA(D35)</f>
        <v>0</v>
      </c>
      <c r="S35" s="1231">
        <f t="shared" ref="R35:S39" si="21">COUNTA(E35)</f>
        <v>0</v>
      </c>
      <c r="T35" s="1231" t="str">
        <f>IF((AND(R35=1,S35=1)),"Y","")</f>
        <v/>
      </c>
      <c r="U35" s="1231" t="str">
        <f>IF((AND(R35=1,S35=0)),"Y","")</f>
        <v/>
      </c>
    </row>
    <row r="36" spans="1:23" ht="30" customHeight="1">
      <c r="A36" s="845"/>
      <c r="B36" s="846"/>
      <c r="C36" s="551" t="s">
        <v>286</v>
      </c>
      <c r="D36" s="190"/>
      <c r="E36" s="191"/>
      <c r="F36" s="1219" t="str">
        <f>IF(AND(E36="", OR(N36&lt;&gt;"", H36&lt;&gt;"")), "?","")</f>
        <v/>
      </c>
      <c r="G36" s="1240">
        <f>E36-D36</f>
        <v>0</v>
      </c>
      <c r="H36" s="1194"/>
      <c r="I36" s="1194"/>
      <c r="J36" s="1194"/>
      <c r="K36" s="102"/>
      <c r="L36" s="192"/>
      <c r="M36" s="1211" t="str">
        <f>IF(AND(K36="", L36=""), "", AVERAGE(K36, L36))</f>
        <v/>
      </c>
      <c r="N36" s="137" t="str">
        <f>IF(M36="", "", M36/3)</f>
        <v/>
      </c>
      <c r="O36" s="1228" t="str">
        <f t="shared" si="18"/>
        <v/>
      </c>
      <c r="P36" s="193"/>
      <c r="R36" s="1231">
        <f t="shared" si="21"/>
        <v>0</v>
      </c>
      <c r="S36" s="1231">
        <f t="shared" si="21"/>
        <v>0</v>
      </c>
      <c r="T36" s="1231" t="str">
        <f>IF((AND(R36=1,S36=1)),"Y","")</f>
        <v/>
      </c>
      <c r="U36" s="1231" t="str">
        <f>IF((AND(R36=1,S36=0)),"Y","")</f>
        <v/>
      </c>
    </row>
    <row r="37" spans="1:23" ht="30" customHeight="1">
      <c r="A37" s="460" t="s">
        <v>496</v>
      </c>
      <c r="B37" s="53" t="str">
        <f>IFERROR(ROUND(V39/SUM(R35:R39),2),"-")</f>
        <v>-</v>
      </c>
      <c r="C37" s="551" t="s">
        <v>287</v>
      </c>
      <c r="D37" s="190"/>
      <c r="E37" s="191"/>
      <c r="F37" s="1219" t="str">
        <f>IF(AND(E37="", OR(N37&lt;&gt;"", H37&lt;&gt;"")), "?","")</f>
        <v/>
      </c>
      <c r="G37" s="1240">
        <f>E37-D37</f>
        <v>0</v>
      </c>
      <c r="H37" s="1194"/>
      <c r="I37" s="1194"/>
      <c r="J37" s="1194"/>
      <c r="K37" s="102"/>
      <c r="L37" s="192"/>
      <c r="M37" s="1211" t="str">
        <f>IF(AND(K37="", L37=""), "", AVERAGE(K37, L37))</f>
        <v/>
      </c>
      <c r="N37" s="137" t="str">
        <f>IF(M37="", "", M37/3)</f>
        <v/>
      </c>
      <c r="O37" s="1228" t="str">
        <f t="shared" si="18"/>
        <v/>
      </c>
      <c r="P37" s="193"/>
      <c r="R37" s="1231">
        <f t="shared" si="21"/>
        <v>0</v>
      </c>
      <c r="S37" s="1231">
        <f t="shared" si="21"/>
        <v>0</v>
      </c>
      <c r="T37" s="1231" t="str">
        <f>IF((AND(R37=1,S37=1)),"Y","")</f>
        <v/>
      </c>
      <c r="U37" s="1231" t="str">
        <f>IF((AND(R37=1,S37=0)),"Y","")</f>
        <v/>
      </c>
    </row>
    <row r="38" spans="1:23" ht="30" customHeight="1">
      <c r="A38" s="460" t="s">
        <v>497</v>
      </c>
      <c r="B38" s="53">
        <f>ROUND(V39/5,2)</f>
        <v>0</v>
      </c>
      <c r="C38" s="551" t="s">
        <v>288</v>
      </c>
      <c r="D38" s="190"/>
      <c r="E38" s="191"/>
      <c r="F38" s="1219" t="str">
        <f>IF(AND(E38="", OR(N38&lt;&gt;"", H38&lt;&gt;"")), "?","")</f>
        <v/>
      </c>
      <c r="G38" s="1240">
        <f>E38-D38</f>
        <v>0</v>
      </c>
      <c r="H38" s="1194"/>
      <c r="I38" s="1194"/>
      <c r="J38" s="1194"/>
      <c r="K38" s="102"/>
      <c r="L38" s="192"/>
      <c r="M38" s="1211" t="str">
        <f>IF(AND(K38="", L38=""), "", AVERAGE(K38, L38))</f>
        <v/>
      </c>
      <c r="N38" s="137" t="str">
        <f>IF(M38="", "", M38/3)</f>
        <v/>
      </c>
      <c r="O38" s="1228" t="str">
        <f t="shared" si="18"/>
        <v/>
      </c>
      <c r="P38" s="193"/>
      <c r="R38" s="1231">
        <f t="shared" si="21"/>
        <v>0</v>
      </c>
      <c r="S38" s="1231">
        <f t="shared" si="21"/>
        <v>0</v>
      </c>
      <c r="T38" s="1231" t="str">
        <f>IF((AND(R38=1,S38=1)),"Y","")</f>
        <v/>
      </c>
      <c r="U38" s="1231" t="str">
        <f>IF((AND(R38=1,S38=0)),"Y","")</f>
        <v/>
      </c>
    </row>
    <row r="39" spans="1:23" ht="39.6" customHeight="1" thickBot="1">
      <c r="A39" s="468" t="s">
        <v>498</v>
      </c>
      <c r="B39" s="1237">
        <f>SUM(N35:N39)/5</f>
        <v>0</v>
      </c>
      <c r="C39" s="553" t="s">
        <v>289</v>
      </c>
      <c r="D39" s="204"/>
      <c r="E39" s="205"/>
      <c r="F39" s="1225" t="str">
        <f>IF(AND(E39="", OR(N39&lt;&gt;"", H39&lt;&gt;"")), "?","")</f>
        <v/>
      </c>
      <c r="G39" s="1241">
        <f>E39-D39</f>
        <v>0</v>
      </c>
      <c r="H39" s="1195"/>
      <c r="I39" s="1195"/>
      <c r="J39" s="1195"/>
      <c r="K39" s="114"/>
      <c r="L39" s="206"/>
      <c r="M39" s="1212" t="str">
        <f>IF(AND(K39="", L39=""), "", AVERAGE(K39, L39))</f>
        <v/>
      </c>
      <c r="N39" s="141" t="str">
        <f>IF(M39="", "", M39/3)</f>
        <v/>
      </c>
      <c r="O39" s="1230" t="str">
        <f t="shared" si="18"/>
        <v/>
      </c>
      <c r="P39" s="207"/>
      <c r="R39" s="1234">
        <f>COUNTA(D39)</f>
        <v>0</v>
      </c>
      <c r="S39" s="1234">
        <f t="shared" si="21"/>
        <v>0</v>
      </c>
      <c r="T39" s="1231" t="str">
        <f>IF((AND(R39=1,S39=1)),"Y","")</f>
        <v/>
      </c>
      <c r="U39" s="1231" t="str">
        <f>IF((AND(R39=1,S39=0)),"Y","")</f>
        <v/>
      </c>
      <c r="V39" s="1245">
        <f>COUNTIF(T35:T39,"Y")</f>
        <v>0</v>
      </c>
      <c r="W39" s="1245">
        <f>COUNTIF(U35:U39,"Y")</f>
        <v>0</v>
      </c>
    </row>
    <row r="40" spans="1:23" ht="30" customHeight="1" thickBot="1">
      <c r="A40" s="845" t="s">
        <v>502</v>
      </c>
      <c r="B40" s="846"/>
      <c r="C40" s="1012" t="s">
        <v>505</v>
      </c>
      <c r="D40" s="1014"/>
      <c r="E40" s="1014"/>
      <c r="F40" s="1014"/>
      <c r="G40" s="1014"/>
      <c r="H40" s="1014"/>
      <c r="I40" s="1014"/>
      <c r="J40" s="1014"/>
      <c r="K40" s="219"/>
      <c r="L40" s="219"/>
      <c r="M40" s="219"/>
      <c r="N40" s="219"/>
      <c r="O40" s="219"/>
      <c r="P40" s="220"/>
      <c r="R40" s="1247">
        <f>SUM(R26:R39)</f>
        <v>0</v>
      </c>
      <c r="S40" s="1247">
        <f>SUM(S26:S39)</f>
        <v>0</v>
      </c>
      <c r="V40" s="1246">
        <f>SUM(V26:V39)</f>
        <v>0</v>
      </c>
      <c r="W40" s="1246">
        <f>SUM(W26:W39)</f>
        <v>0</v>
      </c>
    </row>
    <row r="41" spans="1:23" ht="30" customHeight="1" thickBot="1">
      <c r="A41" s="460" t="s">
        <v>496</v>
      </c>
      <c r="B41" s="210" t="str">
        <f>IFERROR(ROUND(S40/R40,2),"-")</f>
        <v>-</v>
      </c>
      <c r="C41" s="1012"/>
      <c r="D41" s="1014"/>
      <c r="E41" s="1014"/>
      <c r="F41" s="1014"/>
      <c r="G41" s="1014"/>
      <c r="H41" s="1014"/>
      <c r="I41" s="1014"/>
      <c r="J41" s="1014"/>
      <c r="K41" s="219"/>
      <c r="L41" s="219"/>
      <c r="M41" s="219"/>
      <c r="N41" s="219"/>
      <c r="O41" s="219"/>
      <c r="P41" s="220"/>
    </row>
    <row r="42" spans="1:23" ht="30" customHeight="1" thickBot="1">
      <c r="A42" s="460" t="s">
        <v>497</v>
      </c>
      <c r="B42" s="53">
        <f>ROUND(S40/13,2)</f>
        <v>0</v>
      </c>
      <c r="C42" s="1012"/>
      <c r="D42" s="1014"/>
      <c r="E42" s="1014"/>
      <c r="F42" s="1014"/>
      <c r="G42" s="1014"/>
      <c r="H42" s="1014"/>
      <c r="I42" s="1014"/>
      <c r="J42" s="1014"/>
      <c r="K42" s="219"/>
      <c r="L42" s="219"/>
      <c r="M42" s="219"/>
      <c r="N42" s="219"/>
      <c r="O42" s="219"/>
      <c r="P42" s="220"/>
    </row>
    <row r="43" spans="1:23" ht="25.5" customHeight="1" thickBot="1">
      <c r="A43" s="468" t="s">
        <v>500</v>
      </c>
      <c r="B43" s="171">
        <f>SUM(N26:N30,N31:N34,N35:N39)/13</f>
        <v>0</v>
      </c>
      <c r="C43" s="1013"/>
      <c r="D43" s="1014"/>
      <c r="E43" s="1014"/>
      <c r="F43" s="1014"/>
      <c r="G43" s="1014"/>
      <c r="H43" s="1014"/>
      <c r="I43" s="1014"/>
      <c r="J43" s="1014"/>
      <c r="K43" s="221"/>
      <c r="L43" s="221"/>
      <c r="M43" s="221"/>
      <c r="N43" s="221"/>
      <c r="O43" s="221"/>
      <c r="P43" s="222"/>
    </row>
    <row r="44" spans="1:23" ht="25.5" customHeight="1" thickBot="1">
      <c r="A44" s="554" t="s">
        <v>501</v>
      </c>
      <c r="B44" s="211"/>
      <c r="C44" s="212"/>
      <c r="D44" s="213"/>
      <c r="E44" s="213"/>
      <c r="F44" s="213"/>
      <c r="G44" s="556"/>
      <c r="H44" s="556"/>
      <c r="I44" s="556"/>
      <c r="J44" s="211"/>
      <c r="K44" s="211"/>
      <c r="L44" s="211"/>
      <c r="M44" s="211"/>
      <c r="N44" s="211"/>
      <c r="O44" s="211"/>
      <c r="P44" s="215"/>
    </row>
    <row r="45" spans="1:23" ht="24.75" customHeight="1" thickBot="1">
      <c r="G45" s="4"/>
      <c r="H45" s="4"/>
      <c r="I45" s="4"/>
    </row>
    <row r="46" spans="1:23" ht="30" customHeight="1" thickBot="1">
      <c r="A46" s="843" t="s">
        <v>503</v>
      </c>
      <c r="B46" s="844"/>
      <c r="C46" s="1008" t="s">
        <v>506</v>
      </c>
      <c r="D46" s="1011"/>
      <c r="E46" s="1011"/>
      <c r="F46" s="1011"/>
      <c r="G46" s="1011"/>
      <c r="H46" s="1011"/>
      <c r="I46" s="1011"/>
      <c r="J46" s="1011"/>
      <c r="K46" s="223"/>
      <c r="L46" s="223"/>
      <c r="M46" s="223"/>
      <c r="N46" s="223"/>
      <c r="O46" s="223"/>
      <c r="P46" s="224"/>
    </row>
    <row r="47" spans="1:23" ht="30" customHeight="1" thickBot="1">
      <c r="A47" s="460" t="s">
        <v>496</v>
      </c>
      <c r="B47" s="210" t="str">
        <f>IFERROR(ROUND(S47/R47,2),"-")</f>
        <v>-</v>
      </c>
      <c r="C47" s="1009"/>
      <c r="D47" s="1011"/>
      <c r="E47" s="1011"/>
      <c r="F47" s="1011"/>
      <c r="G47" s="1011"/>
      <c r="H47" s="1011"/>
      <c r="I47" s="1011"/>
      <c r="J47" s="1011"/>
      <c r="K47" s="219"/>
      <c r="L47" s="219"/>
      <c r="M47" s="219"/>
      <c r="N47" s="219"/>
      <c r="O47" s="219"/>
      <c r="P47" s="220"/>
      <c r="R47" s="1248">
        <f>R18+R40</f>
        <v>0</v>
      </c>
      <c r="S47" s="1248">
        <f>S18+S40</f>
        <v>0</v>
      </c>
      <c r="V47" s="1248">
        <f>V18+V40</f>
        <v>0</v>
      </c>
      <c r="W47" s="1248">
        <f>W18+W40</f>
        <v>0</v>
      </c>
    </row>
    <row r="48" spans="1:23" ht="30" customHeight="1" thickBot="1">
      <c r="A48" s="460" t="s">
        <v>497</v>
      </c>
      <c r="B48" s="53">
        <f>ROUND(S47/27,2)</f>
        <v>0</v>
      </c>
      <c r="C48" s="1009"/>
      <c r="D48" s="1011"/>
      <c r="E48" s="1011"/>
      <c r="F48" s="1011"/>
      <c r="G48" s="1011"/>
      <c r="H48" s="1011"/>
      <c r="I48" s="1011"/>
      <c r="J48" s="1011"/>
      <c r="K48" s="219"/>
      <c r="L48" s="219"/>
      <c r="M48" s="219"/>
      <c r="N48" s="219"/>
      <c r="O48" s="219"/>
      <c r="P48" s="220"/>
    </row>
    <row r="49" spans="1:23" ht="30" customHeight="1" thickBot="1">
      <c r="A49" s="468" t="s">
        <v>504</v>
      </c>
      <c r="B49" s="225">
        <f>SUM(N4:N11,N12:N17,N26:N30,N31:N34,N35:N39)/27</f>
        <v>0</v>
      </c>
      <c r="C49" s="1010"/>
      <c r="D49" s="1011"/>
      <c r="E49" s="1011"/>
      <c r="F49" s="1011"/>
      <c r="G49" s="1011"/>
      <c r="H49" s="1011"/>
      <c r="I49" s="1011"/>
      <c r="J49" s="1011"/>
      <c r="K49" s="221"/>
      <c r="L49" s="221"/>
      <c r="M49" s="221"/>
      <c r="N49" s="221"/>
      <c r="O49" s="221"/>
      <c r="P49" s="222"/>
    </row>
    <row r="50" spans="1:23" ht="31.5" customHeight="1" thickBot="1">
      <c r="A50" s="978" t="s">
        <v>484</v>
      </c>
      <c r="B50" s="954"/>
      <c r="C50" s="954"/>
      <c r="D50" s="954"/>
      <c r="E50" s="954"/>
      <c r="F50" s="954"/>
      <c r="G50" s="954"/>
      <c r="H50" s="954"/>
      <c r="I50" s="954"/>
      <c r="J50" s="954"/>
      <c r="K50" s="511"/>
      <c r="L50" s="511"/>
      <c r="M50" s="511"/>
      <c r="N50" s="511"/>
      <c r="O50" s="511"/>
      <c r="P50" s="558"/>
      <c r="R50" s="87"/>
      <c r="S50" s="91"/>
      <c r="T50" s="87"/>
      <c r="U50" s="87"/>
      <c r="V50" s="87"/>
      <c r="W50" s="87"/>
    </row>
    <row r="52" spans="1:23" ht="24.75" customHeight="1"/>
    <row r="55" spans="1:23" s="87" customFormat="1" ht="30.75" customHeight="1">
      <c r="C55" s="182"/>
      <c r="D55" s="183"/>
      <c r="E55" s="183"/>
      <c r="F55" s="183"/>
      <c r="G55" s="184"/>
      <c r="H55" s="184"/>
      <c r="I55" s="184"/>
      <c r="P55" s="185"/>
      <c r="R55" s="183"/>
      <c r="S55" s="183"/>
      <c r="T55" s="183"/>
      <c r="U55" s="183"/>
      <c r="V55" s="183"/>
      <c r="W55"/>
    </row>
  </sheetData>
  <sheetProtection algorithmName="SHA-512" hashValue="ETMV4lwb+eVGV/Ah2VB1j+L8eU4uCeRS09U53MjebDA53WddzdfCfYcQT3bnCMRlR0ARt9Ny9Ej+j14BK+MZlw==" saltValue="QLuCZtdnQV/KEA1/VIzaHA==" spinCount="100000" sheet="1" objects="1" scenarios="1"/>
  <mergeCells count="68">
    <mergeCell ref="X1:Z1"/>
    <mergeCell ref="A2:B2"/>
    <mergeCell ref="D2:E2"/>
    <mergeCell ref="F2:H2"/>
    <mergeCell ref="J2:P2"/>
    <mergeCell ref="A1:P1"/>
    <mergeCell ref="A3:B3"/>
    <mergeCell ref="F3:G3"/>
    <mergeCell ref="H3:J3"/>
    <mergeCell ref="K3:L3"/>
    <mergeCell ref="A4:B5"/>
    <mergeCell ref="H4:J4"/>
    <mergeCell ref="H5:J5"/>
    <mergeCell ref="H6:J6"/>
    <mergeCell ref="H7:J7"/>
    <mergeCell ref="H8:J8"/>
    <mergeCell ref="H9:J9"/>
    <mergeCell ref="H10:J10"/>
    <mergeCell ref="H11:J11"/>
    <mergeCell ref="A12:B13"/>
    <mergeCell ref="H12:J12"/>
    <mergeCell ref="H13:J13"/>
    <mergeCell ref="H14:J14"/>
    <mergeCell ref="H15:J15"/>
    <mergeCell ref="H16:J16"/>
    <mergeCell ref="H17:J17"/>
    <mergeCell ref="A18:B18"/>
    <mergeCell ref="C18:C21"/>
    <mergeCell ref="D18:J21"/>
    <mergeCell ref="A24:B24"/>
    <mergeCell ref="D24:E24"/>
    <mergeCell ref="F24:H24"/>
    <mergeCell ref="J24:P24"/>
    <mergeCell ref="A25:B25"/>
    <mergeCell ref="F25:G25"/>
    <mergeCell ref="H25:J25"/>
    <mergeCell ref="K25:L25"/>
    <mergeCell ref="A26:B27"/>
    <mergeCell ref="H26:J26"/>
    <mergeCell ref="H27:J27"/>
    <mergeCell ref="H28:J28"/>
    <mergeCell ref="H29:J29"/>
    <mergeCell ref="H30:J30"/>
    <mergeCell ref="A31:B31"/>
    <mergeCell ref="H31:J31"/>
    <mergeCell ref="H32:J32"/>
    <mergeCell ref="C33:C34"/>
    <mergeCell ref="D33:D34"/>
    <mergeCell ref="E33:E34"/>
    <mergeCell ref="F33:F34"/>
    <mergeCell ref="H33:J34"/>
    <mergeCell ref="K33:K34"/>
    <mergeCell ref="L33:L34"/>
    <mergeCell ref="O33:O34"/>
    <mergeCell ref="P33:P34"/>
    <mergeCell ref="A35:B36"/>
    <mergeCell ref="H35:J35"/>
    <mergeCell ref="H36:J36"/>
    <mergeCell ref="A46:B46"/>
    <mergeCell ref="C46:C49"/>
    <mergeCell ref="D46:J49"/>
    <mergeCell ref="A50:J50"/>
    <mergeCell ref="H37:J37"/>
    <mergeCell ref="H38:J38"/>
    <mergeCell ref="H39:J39"/>
    <mergeCell ref="A40:B40"/>
    <mergeCell ref="C40:C43"/>
    <mergeCell ref="D40:J43"/>
  </mergeCells>
  <conditionalFormatting sqref="D12:E17">
    <cfRule type="expression" dxfId="114" priority="3">
      <formula>ISBLANK(D12)</formula>
    </cfRule>
  </conditionalFormatting>
  <conditionalFormatting sqref="D26:E33">
    <cfRule type="expression" dxfId="113" priority="2">
      <formula>ISBLANK(D26)</formula>
    </cfRule>
  </conditionalFormatting>
  <conditionalFormatting sqref="D4:F11">
    <cfRule type="expression" dxfId="112" priority="25">
      <formula>ISBLANK(D4)</formula>
    </cfRule>
  </conditionalFormatting>
  <conditionalFormatting sqref="D35:F39">
    <cfRule type="expression" dxfId="111" priority="7">
      <formula>ISBLANK(D35)</formula>
    </cfRule>
  </conditionalFormatting>
  <conditionalFormatting sqref="F4:F17">
    <cfRule type="cellIs" dxfId="110" priority="12" operator="equal">
      <formula>"?"</formula>
    </cfRule>
  </conditionalFormatting>
  <conditionalFormatting sqref="F12:F17">
    <cfRule type="expression" dxfId="109" priority="13">
      <formula>ISBLANK(F12)</formula>
    </cfRule>
  </conditionalFormatting>
  <conditionalFormatting sqref="F26:F33">
    <cfRule type="cellIs" dxfId="108" priority="8" operator="equal">
      <formula>"?"</formula>
    </cfRule>
    <cfRule type="expression" dxfId="107" priority="9">
      <formula>ISBLANK(F26)</formula>
    </cfRule>
  </conditionalFormatting>
  <conditionalFormatting sqref="F35:F39">
    <cfRule type="cellIs" dxfId="106" priority="6" operator="equal">
      <formula>"?"</formula>
    </cfRule>
  </conditionalFormatting>
  <conditionalFormatting sqref="G4:G17">
    <cfRule type="cellIs" dxfId="105" priority="26" operator="lessThan">
      <formula>0</formula>
    </cfRule>
    <cfRule type="cellIs" dxfId="104" priority="27" operator="equal">
      <formula>0</formula>
    </cfRule>
  </conditionalFormatting>
  <conditionalFormatting sqref="G26:G39">
    <cfRule type="cellIs" dxfId="103" priority="28" operator="lessThan">
      <formula>0</formula>
    </cfRule>
    <cfRule type="cellIs" dxfId="102" priority="29" operator="equal">
      <formula>0</formula>
    </cfRule>
  </conditionalFormatting>
  <conditionalFormatting sqref="H4:L8 H9 K9:L9">
    <cfRule type="expression" dxfId="101" priority="24">
      <formula>ISBLANK(H4)</formula>
    </cfRule>
  </conditionalFormatting>
  <conditionalFormatting sqref="H10:L17">
    <cfRule type="expression" dxfId="100" priority="22">
      <formula>ISBLANK(H10)</formula>
    </cfRule>
  </conditionalFormatting>
  <conditionalFormatting sqref="H26:L30 H31:H33 K31:L33 H35:H38 K35:L38 H39:L39">
    <cfRule type="expression" dxfId="99" priority="20">
      <formula>ISBLANK(H26)</formula>
    </cfRule>
  </conditionalFormatting>
  <conditionalFormatting sqref="P4:P17">
    <cfRule type="expression" dxfId="98" priority="18">
      <formula>ISBLANK(P4)</formula>
    </cfRule>
  </conditionalFormatting>
  <conditionalFormatting sqref="P26:P33">
    <cfRule type="expression" dxfId="97" priority="16">
      <formula>ISBLANK(P26)</formula>
    </cfRule>
  </conditionalFormatting>
  <conditionalFormatting sqref="P35:P39">
    <cfRule type="expression" dxfId="96" priority="15">
      <formula>ISBLANK(P35)</formula>
    </cfRule>
  </conditionalFormatting>
  <dataValidations count="39">
    <dataValidation type="list" allowBlank="1" showInputMessage="1" showErrorMessage="1" sqref="P35:P39 P26:P33" xr:uid="{00000000-0002-0000-0700-000001000000}">
      <formula1>$AB$9:$AB$11</formula1>
      <formula2>0</formula2>
    </dataValidation>
    <dataValidation allowBlank="1" showInputMessage="1" showErrorMessage="1" promptTitle="Input Data:" prompt="A legal document that changes or adds to the terms of an existing contract." sqref="H39:J39" xr:uid="{00000000-0002-0000-0700-000002000000}">
      <formula1>0</formula1>
      <formula2>0</formula2>
    </dataValidation>
    <dataValidation type="list" allowBlank="1" showInputMessage="1" showErrorMessage="1" promptTitle="Data Input:" prompt="Use a ranking from 0, 1, 2, 3. _x000a_0: No data was disclosed. _x000a_1: Incomplete or insufficient data was disclosed e.g only the summary page of a report. _x000a_2: Data was disclosed through an alternative source e.g Contractor or Consultant or Donor and not the Procu" sqref="K26:L33 K35:L39" xr:uid="{00000000-0002-0000-0700-000003000000}">
      <formula1>$X$7:$X$11</formula1>
      <formula2>0</formula2>
    </dataValidation>
    <dataValidation allowBlank="1" showInputMessage="1" showErrorMessage="1" prompt="? implies that either there is a value in &quot;Date Received&quot; but there is no value in the &quot;Comments&quot; or &quot;Assessors&quot; value." sqref="F26:F39" xr:uid="{00000000-0002-0000-0700-00000B000000}">
      <formula1>0</formula1>
      <formula2>0</formula2>
    </dataValidation>
    <dataValidation allowBlank="1" showInputMessage="1" showErrorMessage="1" promptTitle="Input Data:" prompt="Name and position of the public official in charge of administration of the contract(s)." sqref="H26:J26" xr:uid="{00000000-0002-0000-0700-00001A000000}">
      <formula1>0</formula1>
      <formula2>0</formula2>
    </dataValidation>
    <dataValidation allowBlank="1" showInputMessage="1" showErrorMessage="1" promptTitle="Input Data:" prompt="Specify tendering method using the method codelist (open, selective, limited, direct)." sqref="H27:J27" xr:uid="{00000000-0002-0000-0700-00001B000000}">
      <formula1>0</formula1>
      <formula2>0</formula2>
    </dataValidation>
    <dataValidation allowBlank="1" showInputMessage="1" showErrorMessage="1" promptTitle="Input Data:" prompt="Documentation for potential suppliers, describing the goals of the contract (e.g. goods and services to be procured), and the bidding process." sqref="H28:J28" xr:uid="{00000000-0002-0000-0700-00001C000000}">
      <formula1>0</formula1>
      <formula2>0</formula2>
    </dataValidation>
    <dataValidation allowBlank="1" showInputMessage="1" showErrorMessage="1" promptTitle="Input Data:" prompt="Documentation on the evaluation of the bids and the application of the evaluation criteria, including the justification for the award." sqref="H29:J29" xr:uid="{00000000-0002-0000-0700-00001D000000}">
      <formula1>0</formula1>
      <formula2>0</formula2>
    </dataValidation>
    <dataValidation allowBlank="1" showInputMessage="1" showErrorMessage="1" promptTitle="Input Data:" prompt="A record of the justification for the design approach adopted in the project, typically issued before the works start, by the consultant or firm that will supervise the works." sqref="H30:J30" xr:uid="{00000000-0002-0000-0700-00001E000000}">
      <formula1>0</formula1>
      <formula2>0</formula2>
    </dataValidation>
    <dataValidation allowBlank="1" showInputMessage="1" showErrorMessage="1" promptTitle="Input Data:" prompt="A copy of the signed contract. Consider providing both machine-readable (e.g. original PDF, Word or Open Document format files), and a separate document entry for scanned-signed pages where this is required." sqref="H31:J31" xr:uid="{00000000-0002-0000-0700-00001F000000}">
      <formula1>0</formula1>
      <formula2>0</formula2>
    </dataValidation>
    <dataValidation allowBlank="1" showInputMessage="1" showErrorMessage="1" promptTitle="Input Data:" prompt="A document issued by the relevant government registry as confirmation of the due incorporation and valid existence of the organization." sqref="H32:J32" xr:uid="{00000000-0002-0000-0700-000020000000}">
      <formula1>0</formula1>
      <formula2>0</formula2>
    </dataValidation>
    <dataValidation allowBlank="1" showInputMessage="1" showErrorMessage="1" promptTitle="Input Data:" prompt="Detailed technical information about goods or services to be provided." sqref="H33:J34" xr:uid="{00000000-0002-0000-0700-000021000000}">
      <formula1>0</formula1>
      <formula2>0</formula2>
    </dataValidation>
    <dataValidation allowBlank="1" showInputMessage="1" showErrorMessage="1" promptTitle="Input Data:" prompt="Details of changes to the duration, price, scope or other significant features of the contracting process" sqref="H35:J35" xr:uid="{00000000-0002-0000-0700-000022000000}">
      <formula1>0</formula1>
      <formula2>0</formula2>
    </dataValidation>
    <dataValidation allowBlank="1" showInputMessage="1" showErrorMessage="1" promptTitle="Input Data:" prompt="Documentation of one or more approved escalations of the contract price during the project life-cycle." sqref="H36:J36" xr:uid="{00000000-0002-0000-0700-000023000000}">
      <formula1>0</formula1>
      <formula2>0</formula2>
    </dataValidation>
    <dataValidation allowBlank="1" showInputMessage="1" showErrorMessage="1" promptTitle="Input Data:" prompt="Documentation identifying deficiencies in designs, specifications, standards, methods, procedures and practices, and identifying best practices." sqref="H37:J37" xr:uid="{00000000-0002-0000-0700-000024000000}">
      <formula1>0</formula1>
      <formula2>0</formula2>
    </dataValidation>
    <dataValidation allowBlank="1" showInputMessage="1" showErrorMessage="1" promptTitle="Input Data:" prompt="A list of the spending transactions made against this contract and/or a document certifying that the work specified on a supplier's estimate or invoice is complete and that payment to the supplier is approved" sqref="H38:J38" xr:uid="{00000000-0002-0000-0700-000025000000}">
      <formula1>0</formula1>
      <formula2>0</formula2>
    </dataValidation>
    <dataValidation allowBlank="1" showErrorMessage="1" sqref="C2 J2 C24 J24" xr:uid="{752E96E4-4418-42F0-9364-8AE5891642FC}"/>
    <dataValidation type="custom" allowBlank="1" showInputMessage="1" showErrorMessage="1" errorTitle="Invalid Date Received" error="&quot;Date Received&quot; cannot be earlier than &quot;Date Requested.&quot;" sqref="E25" xr:uid="{73AFFD60-7B06-419C-88FD-67D742F91F25}">
      <formula1>OR(E25="", E25&gt;=F25)</formula1>
    </dataValidation>
    <dataValidation type="list" allowBlank="1" showInputMessage="1" showErrorMessage="1" promptTitle="Entrada de datos:" prompt="Elija 0, 1, 2, 3. _x000a_0: No se divulgaron datos _x000a_1: Se divulgaron datos incompletos o insuficientes _x000a_2: Los datos se divulgaron a través de una fuente alternativa_x000a_3: Divulgación completa" sqref="L4:L17" xr:uid="{63A9A409-B343-47C6-9D60-B9AB756CBB54}">
      <formula1>$X$7:$X$11</formula1>
    </dataValidation>
    <dataValidation type="custom" allowBlank="1" showInputMessage="1" showErrorMessage="1" errorTitle="Invalid Date Received" error="&quot;Date Received&quot; cannot be earlier than &quot;Date Requested.&quot;" prompt="El signo de interrogación implica que existe un valor en &quot;Fecha de recepción&quot; pero no existe ningún valor en &quot;Comentarios&quot; o &quot;Evaluadores&quot;." sqref="F4" xr:uid="{463B380D-1417-4F4F-BAA3-FB573E6B21E0}">
      <formula1>OR(H4="", H4&gt;F4)</formula1>
    </dataValidation>
    <dataValidation allowBlank="1" showInputMessage="1" showErrorMessage="1" promptTitle="Datos de entrada" prompt="Documentación que compruebe que los estados financieros de un proyecto son correctos y completos." sqref="H17:J17" xr:uid="{717D35F1-4C78-40AE-A08B-947DAE8E8E9D}"/>
    <dataValidation allowBlank="1" showInputMessage="1" showErrorMessage="1" promptTitle="Datos de entrada" prompt="Documentación que acredite que las obras de construcción se han realizado según lo especificado." sqref="H16:J16" xr:uid="{6075C766-F1F2-4994-BBE7-27F1ACA25EBB}"/>
    <dataValidation allowBlank="1" showInputMessage="1" showErrorMessage="1" promptTitle="Datos de entrada" prompt="Generalmente se publica al finalizar un proyecto y proporciona un resumen técnico y financiero de la entrega." sqref="H15:J15" xr:uid="{1CBC3E22-F997-4CFE-B366-9C6802D03450}"/>
    <dataValidation allowBlank="1" showInputMessage="1" showErrorMessage="1" promptTitle="Datos de entrada" prompt="Un certificado de finalización emitido por la autoridad competente acredita que las obras se completaron con un determinado nivel de calidad. (cuando sea relevante, según tipo de procesos de contratación)" sqref="H14:J14" xr:uid="{2012CC84-A34F-41A0-82F9-E65BB40B0E6C}"/>
    <dataValidation allowBlank="1" showInputMessage="1" showErrorMessage="1" promptTitle="Datos de entrada" prompt="Documento que acredita la aprobación de la ampliación o prórroga del presupuesto para este proyecto." sqref="H13:J13" xr:uid="{92AAFF3B-FC53-4F18-AB9D-96E1C204A7AD}"/>
    <dataValidation allowBlank="1" showInputMessage="1" showErrorMessage="1" promptTitle="Datos de entrada" prompt="Progreso físico y financiero previsto y real a lo largo del tiempo." sqref="H12:J12" xr:uid="{9A8C2997-5BD1-4C9C-BDD2-BE5B4D76C5EA}"/>
    <dataValidation allowBlank="1" showInputMessage="1" showErrorMessage="1" promptTitle="Datos de entrada" prompt="Detalles adicionales sobre la aprobación del presupuesto." sqref="H11:J11" xr:uid="{4A1AF8D3-5096-4AF9-B159-5A17ED5192BE}"/>
    <dataValidation allowBlank="1" showInputMessage="1" showErrorMessage="1" promptTitle="Datos de entrada" prompt="Documentación que establece las bases de este proceso de contratación en particular." sqref="H10:J10" xr:uid="{E2783A30-DA8D-478D-8897-4B4D627CACDD}"/>
    <dataValidation allowBlank="1" showInputMessage="1" showErrorMessage="1" promptTitle="Datos de entrada" prompt="Acuerdo de préstamo o donación con condiciones de financiación." sqref="H9:J9" xr:uid="{BE4ABBB2-F958-43F6-84B9-B8E466F7D9CD}"/>
    <dataValidation allowBlank="1" showInputMessage="1" showErrorMessage="1" promptTitle="Datos de entrada" prompt="Nombre y cargo de la máxima autoridad en la entidad contratante a la que se asigna el presupuesto para este proyecto (responsable del proyecto)." sqref="H8:J8" xr:uid="{B3960461-5418-41E5-AABC-13EFC2C6BD0B}"/>
    <dataValidation allowBlank="1" showInputMessage="1" showErrorMessage="1" promptTitle="Datos de entrada" prompt="Documentación de los procedimientos y acciones para mitigar los efectos adversos, compensar las pérdidas y proporcionar beneficios para el desarrollo a las personas y comunidades afectadas por el proceso de contratación o el proyecto." sqref="H7:J7" xr:uid="{F962D9D6-5FE7-46EE-BB4A-145A9DE90CFA}"/>
    <dataValidation allowBlank="1" showInputMessage="1" showErrorMessage="1" promptTitle="Datos de entrada" prompt="Evaluación impacto ambiental Documentación evaluaciones de los impactos ambientales (ej. impactos en flora, fauna, áreas de belleza natural, emisiones de carbono, etc) Evaluación de impacto social Documentación e las evaluaciones de los impactos previstos" sqref="H6:J6" xr:uid="{FACA3738-039F-4B64-8323-D2E720C1C2AF}"/>
    <dataValidation allowBlank="1" showInputMessage="1" showErrorMessage="1" promptTitle="Datos de entrada" prompt="Documentación de los estudios de viabilidad realizados para este proceso de contratación o proyecto, que proporcione información sobre los beneficios o costes netos de los bienes, obras o servicios propuestos." sqref="H5:J5" xr:uid="{3551FBEB-4D19-4EE0-82EA-AA9882359A38}"/>
    <dataValidation allowBlank="1" showInputMessage="1" showErrorMessage="1" promptTitle="Datos de entrada:" prompt="Un desglose detallado del presupuesto por período y/o financiadores participantes." sqref="H4:J4" xr:uid="{CA9575ED-595D-4F6F-8C28-0DABEA765435}"/>
    <dataValidation type="custom" allowBlank="1" showInputMessage="1" showErrorMessage="1" errorTitle="Invalid Date Received" error="&quot;Date Received&quot; cannot be earlier than &quot;Date Requested.&quot;" prompt="? implies that either there is a value in &quot;Date Received&quot; but there is no value in the &quot;Comments&quot; or &quot;Assessors&quot; value." sqref="F5:F17" xr:uid="{EE83ACCD-7B7E-4893-9678-D36D0C500ED0}">
      <formula1>OR(H5="", H5&gt;F5)</formula1>
    </dataValidation>
    <dataValidation type="list" allowBlank="1" showInputMessage="1" showErrorMessage="1" promptTitle="Entrada de datos:" prompt="Datos divulgados_x000a_0: No se divulgaron datos_x000a_1: Se divulgaron datos incompletos (ej., solo página de resumen de un informe)_x000a_2: Datos se divulgaron a través de una fuente alternativa (ej., un contratista, consultor)_x000a_3: Datos completos proporcionados por EC_x000a__x000a_" sqref="K4:K17" xr:uid="{D795393D-590A-494C-8AF9-37476E371AD8}">
      <formula1>$X$7:$X$11</formula1>
    </dataValidation>
    <dataValidation type="list" allowBlank="1" showInputMessage="1" showErrorMessage="1" sqref="P4:P17" xr:uid="{119D10A1-DB7D-424C-9401-E13EC5A9AC82}">
      <formula1>$AB$9:$AB$11</formula1>
    </dataValidation>
    <dataValidation type="custom" allowBlank="1" showInputMessage="1" showErrorMessage="1" errorTitle=" Fecha de recepción no válida" error="_x000a_La &quot;fecha de recepción&quot; no puede ser anterior a la &quot;fecha de solicitud&quot;._x000a__x000a_Asegúrese de introducir la fecha de solicitud antes de ingresar un valor para la fecha de recepción." sqref="E4:E17 E26:E39" xr:uid="{AE3E8EA0-C65A-48F4-AF45-7101752C8F71}">
      <formula1>AND(D4&lt;&gt;"", OR(E4="", AND(ISNUMBER(E4), E4&gt;=D4)))</formula1>
    </dataValidation>
    <dataValidation type="custom" allowBlank="1" showInputMessage="1" showErrorMessage="1" errorTitle=" Fecha de recepción no válida" error="La &quot;Fecha de recepción&quot; no puede ser anterior a la &quot;Fecha de solicitud&quot;." sqref="D4:D17 D26:D39" xr:uid="{A1D778BD-EBAE-4D76-AA8B-66BB928D33E5}">
      <formula1>OR(G4="", G4&gt;E4)</formula1>
    </dataValidation>
  </dataValidations>
  <pageMargins left="0.7" right="0.7" top="0.75" bottom="0.75" header="0.511811023622047" footer="0.511811023622047"/>
  <pageSetup paperSize="9" orientation="portrait" horizontalDpi="300" verticalDpi="300" r:id="rId1"/>
  <ignoredErrors>
    <ignoredError sqref="F4:F17 F26:F39"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0"/>
  <sheetViews>
    <sheetView zoomScale="80" zoomScaleNormal="80" workbookViewId="0">
      <selection sqref="A1:J1"/>
    </sheetView>
  </sheetViews>
  <sheetFormatPr baseColWidth="10" defaultColWidth="10.796875" defaultRowHeight="14.4"/>
  <cols>
    <col min="1" max="1" width="12" style="87" customWidth="1"/>
    <col min="2" max="2" width="71.796875" style="90" customWidth="1"/>
    <col min="3" max="3" width="13.59765625" style="91" customWidth="1"/>
    <col min="4" max="4" width="23.5" style="91" customWidth="1"/>
    <col min="5" max="5" width="11" style="91" customWidth="1"/>
    <col min="6" max="6" width="24.19921875" style="91" customWidth="1"/>
    <col min="7" max="7" width="10.69921875" style="91" customWidth="1"/>
    <col min="8" max="8" width="30.69921875" style="91" customWidth="1"/>
    <col min="9" max="9" width="7.296875" style="87" customWidth="1"/>
    <col min="10" max="10" width="6.296875" style="87" customWidth="1"/>
    <col min="11" max="11" width="10.796875" style="87"/>
    <col min="12" max="12" width="14.796875" style="91" hidden="1" customWidth="1"/>
    <col min="13" max="13" width="99" style="87" customWidth="1"/>
    <col min="14" max="23" width="3.296875" style="87" customWidth="1"/>
    <col min="24" max="16384" width="10.796875" style="87"/>
  </cols>
  <sheetData>
    <row r="1" spans="1:15" ht="36.6" customHeight="1" thickBot="1">
      <c r="A1" s="1033" t="s">
        <v>507</v>
      </c>
      <c r="B1" s="1033"/>
      <c r="C1" s="1033"/>
      <c r="D1" s="1033"/>
      <c r="E1" s="1033"/>
      <c r="F1" s="1033"/>
      <c r="G1" s="1033"/>
      <c r="H1" s="1033"/>
      <c r="I1" s="1033"/>
      <c r="J1" s="1033"/>
      <c r="M1" s="963" t="s">
        <v>29</v>
      </c>
      <c r="N1" s="963"/>
      <c r="O1" s="963"/>
    </row>
    <row r="2" spans="1:15" ht="45" customHeight="1" thickBot="1">
      <c r="A2" s="570" t="s">
        <v>424</v>
      </c>
      <c r="B2" s="528"/>
      <c r="C2" s="502" t="s">
        <v>419</v>
      </c>
      <c r="D2" s="1048"/>
      <c r="E2" s="1004"/>
      <c r="F2" s="1005"/>
      <c r="G2" s="502" t="s">
        <v>420</v>
      </c>
      <c r="H2" s="576"/>
      <c r="I2" s="1023" t="s">
        <v>508</v>
      </c>
      <c r="J2" s="1044"/>
      <c r="L2" s="91" t="s">
        <v>527</v>
      </c>
      <c r="M2" s="91"/>
    </row>
    <row r="3" spans="1:15" ht="45" customHeight="1" thickBot="1">
      <c r="A3" s="953" t="s">
        <v>509</v>
      </c>
      <c r="B3" s="954"/>
      <c r="C3" s="1002" t="s">
        <v>154</v>
      </c>
      <c r="D3" s="1003"/>
      <c r="E3" s="1002" t="s">
        <v>293</v>
      </c>
      <c r="F3" s="1003"/>
      <c r="G3" s="1002" t="s">
        <v>294</v>
      </c>
      <c r="H3" s="1045"/>
      <c r="I3" s="1046" t="s">
        <v>510</v>
      </c>
      <c r="J3" s="1047" t="s">
        <v>94</v>
      </c>
      <c r="K3" s="91"/>
      <c r="L3" s="91" t="s">
        <v>528</v>
      </c>
    </row>
    <row r="4" spans="1:15" ht="45" customHeight="1">
      <c r="A4" s="1042" t="s">
        <v>295</v>
      </c>
      <c r="B4" s="1043"/>
      <c r="C4" s="571" t="s">
        <v>147</v>
      </c>
      <c r="D4" s="571" t="s">
        <v>227</v>
      </c>
      <c r="E4" s="571" t="s">
        <v>147</v>
      </c>
      <c r="F4" s="571" t="s">
        <v>227</v>
      </c>
      <c r="G4" s="571" t="s">
        <v>147</v>
      </c>
      <c r="H4" s="571" t="s">
        <v>227</v>
      </c>
      <c r="I4" s="1046"/>
      <c r="J4" s="1047"/>
      <c r="K4" s="91"/>
      <c r="L4" s="91" t="s">
        <v>529</v>
      </c>
    </row>
    <row r="5" spans="1:15" s="90" customFormat="1" ht="45" customHeight="1">
      <c r="A5" s="572" t="s">
        <v>511</v>
      </c>
      <c r="B5" s="573" t="s">
        <v>512</v>
      </c>
      <c r="C5" s="1036"/>
      <c r="D5" s="1037"/>
      <c r="E5" s="1036"/>
      <c r="F5" s="1037"/>
      <c r="G5" s="1036"/>
      <c r="H5" s="1037"/>
      <c r="I5" s="1038">
        <f>(3*COUNTIF(C5:H5,"ALTA")+2*COUNTIF(C5:H5,"MEDIA")+COUNTIF(C5:H5,"BAJA"))</f>
        <v>0</v>
      </c>
      <c r="J5" s="1039">
        <f>(3*COUNTIF(C5:G5,"ALTA")+2*COUNTIF(C5:G5,"MEDIA")+COUNTIF(C5:G5,"BAJA"))/9</f>
        <v>0</v>
      </c>
      <c r="L5" s="91" t="s">
        <v>530</v>
      </c>
    </row>
    <row r="6" spans="1:15" ht="45" customHeight="1">
      <c r="A6" s="574" t="s">
        <v>513</v>
      </c>
      <c r="B6" s="573" t="s">
        <v>514</v>
      </c>
      <c r="C6" s="1036"/>
      <c r="D6" s="1037"/>
      <c r="E6" s="1036"/>
      <c r="F6" s="1037"/>
      <c r="G6" s="1036"/>
      <c r="H6" s="1037"/>
      <c r="I6" s="1038"/>
      <c r="J6" s="1039"/>
      <c r="K6" s="91"/>
    </row>
    <row r="7" spans="1:15" ht="45" customHeight="1">
      <c r="A7" s="574" t="s">
        <v>515</v>
      </c>
      <c r="B7" s="575" t="s">
        <v>516</v>
      </c>
      <c r="C7" s="1036"/>
      <c r="D7" s="1037"/>
      <c r="E7" s="1036"/>
      <c r="F7" s="1037"/>
      <c r="G7" s="1036"/>
      <c r="H7" s="1037"/>
      <c r="I7" s="1038"/>
      <c r="J7" s="1039"/>
      <c r="K7" s="91"/>
    </row>
    <row r="8" spans="1:15" ht="45" customHeight="1">
      <c r="A8" s="574" t="s">
        <v>517</v>
      </c>
      <c r="B8" s="575" t="s">
        <v>518</v>
      </c>
      <c r="C8" s="1036"/>
      <c r="D8" s="1037"/>
      <c r="E8" s="1036"/>
      <c r="F8" s="1037"/>
      <c r="G8" s="1036"/>
      <c r="H8" s="1037"/>
      <c r="I8" s="1038"/>
      <c r="J8" s="1039"/>
      <c r="K8" s="91"/>
    </row>
    <row r="9" spans="1:15" ht="45" customHeight="1" thickBot="1">
      <c r="A9" s="1042" t="s">
        <v>296</v>
      </c>
      <c r="B9" s="1043"/>
      <c r="C9" s="571" t="s">
        <v>147</v>
      </c>
      <c r="D9" s="571" t="s">
        <v>227</v>
      </c>
      <c r="E9" s="571" t="s">
        <v>147</v>
      </c>
      <c r="F9" s="571" t="s">
        <v>227</v>
      </c>
      <c r="G9" s="571" t="s">
        <v>147</v>
      </c>
      <c r="H9" s="571" t="s">
        <v>227</v>
      </c>
      <c r="I9" s="226"/>
      <c r="J9" s="227"/>
      <c r="K9" s="91"/>
    </row>
    <row r="10" spans="1:15" s="90" customFormat="1" ht="45" customHeight="1" thickBot="1">
      <c r="A10" s="572" t="s">
        <v>511</v>
      </c>
      <c r="B10" s="573" t="s">
        <v>519</v>
      </c>
      <c r="C10" s="1036"/>
      <c r="D10" s="1037"/>
      <c r="E10" s="1036"/>
      <c r="F10" s="1037"/>
      <c r="G10" s="1036"/>
      <c r="H10" s="1037"/>
      <c r="I10" s="1038">
        <f>(3*COUNTIF(C10:H10,"ALTA")+2*COUNTIF(C10:H10,"MEDIA")+COUNTIF(C10:H10,"BAJA"))</f>
        <v>0</v>
      </c>
      <c r="J10" s="1039">
        <f>(3*COUNTIF(C10:G10,"ALTA")+2*COUNTIF(C10:G10,"MEDIA")+COUNTIF(C10:G10,"BAJA"))/9</f>
        <v>0</v>
      </c>
      <c r="L10" s="91"/>
    </row>
    <row r="11" spans="1:15" ht="45" customHeight="1" thickBot="1">
      <c r="A11" s="574" t="s">
        <v>513</v>
      </c>
      <c r="B11" s="573" t="s">
        <v>520</v>
      </c>
      <c r="C11" s="1036"/>
      <c r="D11" s="1037"/>
      <c r="E11" s="1036"/>
      <c r="F11" s="1037"/>
      <c r="G11" s="1036"/>
      <c r="H11" s="1037"/>
      <c r="I11" s="1038"/>
      <c r="J11" s="1039"/>
      <c r="K11" s="91"/>
    </row>
    <row r="12" spans="1:15" ht="45" customHeight="1" thickBot="1">
      <c r="A12" s="574" t="s">
        <v>515</v>
      </c>
      <c r="B12" s="575" t="s">
        <v>521</v>
      </c>
      <c r="C12" s="1036"/>
      <c r="D12" s="1037"/>
      <c r="E12" s="1036"/>
      <c r="F12" s="1037"/>
      <c r="G12" s="1036"/>
      <c r="H12" s="1037"/>
      <c r="I12" s="1038"/>
      <c r="J12" s="1039"/>
      <c r="K12" s="91"/>
    </row>
    <row r="13" spans="1:15" ht="45" customHeight="1" thickBot="1">
      <c r="A13" s="574" t="s">
        <v>517</v>
      </c>
      <c r="B13" s="575" t="s">
        <v>522</v>
      </c>
      <c r="C13" s="1036"/>
      <c r="D13" s="1037"/>
      <c r="E13" s="1036"/>
      <c r="F13" s="1037"/>
      <c r="G13" s="1036"/>
      <c r="H13" s="1037"/>
      <c r="I13" s="1038"/>
      <c r="J13" s="1039"/>
      <c r="K13" s="91"/>
    </row>
    <row r="14" spans="1:15" ht="45" customHeight="1" thickBot="1">
      <c r="A14" s="1042" t="s">
        <v>297</v>
      </c>
      <c r="B14" s="1043"/>
      <c r="C14" s="571" t="s">
        <v>147</v>
      </c>
      <c r="D14" s="571" t="s">
        <v>227</v>
      </c>
      <c r="E14" s="571" t="s">
        <v>147</v>
      </c>
      <c r="F14" s="571" t="s">
        <v>227</v>
      </c>
      <c r="G14" s="571" t="s">
        <v>147</v>
      </c>
      <c r="H14" s="571" t="s">
        <v>227</v>
      </c>
      <c r="I14" s="226"/>
      <c r="J14" s="227"/>
      <c r="K14" s="91"/>
    </row>
    <row r="15" spans="1:15" s="90" customFormat="1" ht="45" customHeight="1" thickBot="1">
      <c r="A15" s="572" t="s">
        <v>511</v>
      </c>
      <c r="B15" s="573" t="s">
        <v>523</v>
      </c>
      <c r="C15" s="1036"/>
      <c r="D15" s="1037"/>
      <c r="E15" s="1036"/>
      <c r="F15" s="1037"/>
      <c r="G15" s="1036"/>
      <c r="H15" s="1037"/>
      <c r="I15" s="1038">
        <f>(3*COUNTIF(C15:H15,"ALTA")+2*COUNTIF(C15:H15,"MEDIA")+COUNTIF(C15:H15,"BAJA"))</f>
        <v>0</v>
      </c>
      <c r="J15" s="1039">
        <f>(3*COUNTIF(C15:G15,"ALTA")+2*COUNTIF(C15:G15,"MEDIA")+COUNTIF(C15:G15,"BAJA"))/9</f>
        <v>0</v>
      </c>
      <c r="L15" s="91"/>
    </row>
    <row r="16" spans="1:15" ht="45" customHeight="1" thickBot="1">
      <c r="A16" s="574" t="s">
        <v>513</v>
      </c>
      <c r="B16" s="573" t="s">
        <v>524</v>
      </c>
      <c r="C16" s="1036"/>
      <c r="D16" s="1037"/>
      <c r="E16" s="1036"/>
      <c r="F16" s="1037"/>
      <c r="G16" s="1036"/>
      <c r="H16" s="1037"/>
      <c r="I16" s="1038"/>
      <c r="J16" s="1039"/>
      <c r="K16" s="91"/>
    </row>
    <row r="17" spans="1:11" ht="45" customHeight="1" thickBot="1">
      <c r="A17" s="574" t="s">
        <v>515</v>
      </c>
      <c r="B17" s="575" t="s">
        <v>525</v>
      </c>
      <c r="C17" s="1036"/>
      <c r="D17" s="1037"/>
      <c r="E17" s="1036"/>
      <c r="F17" s="1037"/>
      <c r="G17" s="1036"/>
      <c r="H17" s="1037"/>
      <c r="I17" s="1038"/>
      <c r="J17" s="1039"/>
      <c r="K17" s="91"/>
    </row>
    <row r="18" spans="1:11" ht="45" customHeight="1" thickBot="1">
      <c r="A18" s="574" t="s">
        <v>517</v>
      </c>
      <c r="B18" s="575" t="s">
        <v>526</v>
      </c>
      <c r="C18" s="1036"/>
      <c r="D18" s="1037"/>
      <c r="E18" s="1036"/>
      <c r="F18" s="1037"/>
      <c r="G18" s="1036"/>
      <c r="H18" s="1037"/>
      <c r="I18" s="1038"/>
      <c r="J18" s="1039"/>
      <c r="K18" s="91"/>
    </row>
    <row r="19" spans="1:11" ht="15" customHeight="1">
      <c r="A19" s="1040" t="s">
        <v>508</v>
      </c>
      <c r="B19" s="1040"/>
      <c r="C19" s="1041">
        <f>(3*COUNTIF(C5:C18,"ALTA")+2*COUNTIF(C5:C18,"MEDIA")+COUNTIF(C5:C18,"BAJA"))</f>
        <v>0</v>
      </c>
      <c r="D19" s="1041"/>
      <c r="E19" s="1041">
        <f>(3*COUNTIF(E5:E18,"ALTA")+2*COUNTIF(E5:E18,"MEDIA")+COUNTIF(E5:E18,"BAJA"))</f>
        <v>0</v>
      </c>
      <c r="F19" s="1041"/>
      <c r="G19" s="1041">
        <f>(3*COUNTIF(G5:G18,"ALTA")+2*COUNTIF(G5:G18,"MEDIA")+COUNTIF(G5:G18,"BAJA"))</f>
        <v>0</v>
      </c>
      <c r="H19" s="1041"/>
      <c r="I19" s="228"/>
      <c r="J19" s="227"/>
    </row>
    <row r="20" spans="1:11" ht="15" customHeight="1" thickBot="1">
      <c r="A20" s="1034" t="s">
        <v>95</v>
      </c>
      <c r="B20" s="1034"/>
      <c r="C20" s="1035">
        <f>C19/9</f>
        <v>0</v>
      </c>
      <c r="D20" s="1035"/>
      <c r="E20" s="1035">
        <f>E19/9</f>
        <v>0</v>
      </c>
      <c r="F20" s="1035"/>
      <c r="G20" s="1035">
        <f>G19/9</f>
        <v>0</v>
      </c>
      <c r="H20" s="1035"/>
      <c r="I20" s="229"/>
      <c r="J20" s="230"/>
    </row>
  </sheetData>
  <sheetProtection algorithmName="SHA-512" hashValue="71Zyx7SGSKq6i1m2E9uULpPb5Q/NPPssk3cTxvfkNCz/wAP3svanWFJ+kBnD3tWxdzX0CJL1iAI7CYdLrK08PA==" saltValue="knkkLcX4obvfDXhgVX9icw==" spinCount="100000" sheet="1" objects="1" scenarios="1"/>
  <mergeCells count="45">
    <mergeCell ref="A1:J1"/>
    <mergeCell ref="M1:O1"/>
    <mergeCell ref="I2:J2"/>
    <mergeCell ref="A3:B3"/>
    <mergeCell ref="C3:D3"/>
    <mergeCell ref="E3:F3"/>
    <mergeCell ref="G3:H3"/>
    <mergeCell ref="I3:I4"/>
    <mergeCell ref="J3:J4"/>
    <mergeCell ref="A4:B4"/>
    <mergeCell ref="D2:F2"/>
    <mergeCell ref="A9:B9"/>
    <mergeCell ref="C10:C13"/>
    <mergeCell ref="D10:D13"/>
    <mergeCell ref="E10:E13"/>
    <mergeCell ref="F10:F13"/>
    <mergeCell ref="G10:G13"/>
    <mergeCell ref="H10:H13"/>
    <mergeCell ref="I10:I13"/>
    <mergeCell ref="J10:J13"/>
    <mergeCell ref="C5:C8"/>
    <mergeCell ref="D5:D8"/>
    <mergeCell ref="E5:E8"/>
    <mergeCell ref="F5:F8"/>
    <mergeCell ref="G5:G8"/>
    <mergeCell ref="H5:H8"/>
    <mergeCell ref="I5:I8"/>
    <mergeCell ref="J5:J8"/>
    <mergeCell ref="A14:B14"/>
    <mergeCell ref="C15:C18"/>
    <mergeCell ref="D15:D18"/>
    <mergeCell ref="E15:E18"/>
    <mergeCell ref="F15:F18"/>
    <mergeCell ref="I15:I18"/>
    <mergeCell ref="J15:J18"/>
    <mergeCell ref="A19:B19"/>
    <mergeCell ref="C19:D19"/>
    <mergeCell ref="E19:F19"/>
    <mergeCell ref="G19:H19"/>
    <mergeCell ref="A20:B20"/>
    <mergeCell ref="C20:D20"/>
    <mergeCell ref="E20:F20"/>
    <mergeCell ref="G20:H20"/>
    <mergeCell ref="G15:G18"/>
    <mergeCell ref="H15:H18"/>
  </mergeCells>
  <conditionalFormatting sqref="C5:C8">
    <cfRule type="containsText" dxfId="95" priority="34" operator="containsText" text="None">
      <formula>NOT(ISERROR(SEARCH("None",C5)))</formula>
    </cfRule>
    <cfRule type="containsText" dxfId="94" priority="35" operator="containsText" text="Medium">
      <formula>NOT(ISERROR(SEARCH("Medium",C5)))</formula>
    </cfRule>
    <cfRule type="containsText" dxfId="93" priority="36" operator="containsText" text="Low">
      <formula>NOT(ISERROR(SEARCH("Low",C5)))</formula>
    </cfRule>
    <cfRule type="containsText" dxfId="92" priority="37" operator="containsText" text="High">
      <formula>NOT(ISERROR(SEARCH("High",C5)))</formula>
    </cfRule>
  </conditionalFormatting>
  <conditionalFormatting sqref="C10:C13">
    <cfRule type="containsText" dxfId="91" priority="30" operator="containsText" text="None">
      <formula>NOT(ISERROR(SEARCH("None",C10)))</formula>
    </cfRule>
    <cfRule type="containsText" dxfId="90" priority="31" operator="containsText" text="Medium">
      <formula>NOT(ISERROR(SEARCH("Medium",C10)))</formula>
    </cfRule>
    <cfRule type="containsText" dxfId="89" priority="32" operator="containsText" text="Low">
      <formula>NOT(ISERROR(SEARCH("Low",C10)))</formula>
    </cfRule>
    <cfRule type="containsText" dxfId="88" priority="33" operator="containsText" text="High">
      <formula>NOT(ISERROR(SEARCH("High",C10)))</formula>
    </cfRule>
  </conditionalFormatting>
  <conditionalFormatting sqref="C15:C18">
    <cfRule type="containsText" dxfId="87" priority="26" operator="containsText" text="None">
      <formula>NOT(ISERROR(SEARCH("None",C15)))</formula>
    </cfRule>
    <cfRule type="containsText" dxfId="86" priority="27" operator="containsText" text="Medium">
      <formula>NOT(ISERROR(SEARCH("Medium",C15)))</formula>
    </cfRule>
    <cfRule type="containsText" dxfId="85" priority="28" operator="containsText" text="Low">
      <formula>NOT(ISERROR(SEARCH("Low",C15)))</formula>
    </cfRule>
    <cfRule type="containsText" dxfId="84" priority="29" operator="containsText" text="High">
      <formula>NOT(ISERROR(SEARCH("High",C15)))</formula>
    </cfRule>
  </conditionalFormatting>
  <conditionalFormatting sqref="E5:E8">
    <cfRule type="containsText" dxfId="83" priority="22" operator="containsText" text="None">
      <formula>NOT(ISERROR(SEARCH("None",E5)))</formula>
    </cfRule>
    <cfRule type="containsText" dxfId="82" priority="23" operator="containsText" text="Medium">
      <formula>NOT(ISERROR(SEARCH("Medium",E5)))</formula>
    </cfRule>
    <cfRule type="containsText" dxfId="81" priority="24" operator="containsText" text="Low">
      <formula>NOT(ISERROR(SEARCH("Low",E5)))</formula>
    </cfRule>
    <cfRule type="containsText" dxfId="80" priority="25" operator="containsText" text="High">
      <formula>NOT(ISERROR(SEARCH("High",E5)))</formula>
    </cfRule>
  </conditionalFormatting>
  <conditionalFormatting sqref="E10:E13">
    <cfRule type="containsText" dxfId="79" priority="18" operator="containsText" text="None">
      <formula>NOT(ISERROR(SEARCH("None",E10)))</formula>
    </cfRule>
    <cfRule type="containsText" dxfId="78" priority="19" operator="containsText" text="Medium">
      <formula>NOT(ISERROR(SEARCH("Medium",E10)))</formula>
    </cfRule>
    <cfRule type="containsText" dxfId="77" priority="20" operator="containsText" text="Low">
      <formula>NOT(ISERROR(SEARCH("Low",E10)))</formula>
    </cfRule>
    <cfRule type="containsText" dxfId="76" priority="21" operator="containsText" text="High">
      <formula>NOT(ISERROR(SEARCH("High",E10)))</formula>
    </cfRule>
  </conditionalFormatting>
  <conditionalFormatting sqref="E15:E18">
    <cfRule type="containsText" dxfId="75" priority="14" operator="containsText" text="None">
      <formula>NOT(ISERROR(SEARCH("None",E15)))</formula>
    </cfRule>
    <cfRule type="containsText" dxfId="74" priority="15" operator="containsText" text="Medium">
      <formula>NOT(ISERROR(SEARCH("Medium",E15)))</formula>
    </cfRule>
    <cfRule type="containsText" dxfId="73" priority="16" operator="containsText" text="Low">
      <formula>NOT(ISERROR(SEARCH("Low",E15)))</formula>
    </cfRule>
    <cfRule type="containsText" dxfId="72" priority="17" operator="containsText" text="High">
      <formula>NOT(ISERROR(SEARCH("High",E15)))</formula>
    </cfRule>
  </conditionalFormatting>
  <conditionalFormatting sqref="G5:G8">
    <cfRule type="containsText" dxfId="71" priority="2" operator="containsText" text="None">
      <formula>NOT(ISERROR(SEARCH("None",G5)))</formula>
    </cfRule>
    <cfRule type="containsText" dxfId="70" priority="3" operator="containsText" text="Medium">
      <formula>NOT(ISERROR(SEARCH("Medium",G5)))</formula>
    </cfRule>
    <cfRule type="containsText" dxfId="69" priority="4" operator="containsText" text="Low">
      <formula>NOT(ISERROR(SEARCH("Low",G5)))</formula>
    </cfRule>
    <cfRule type="containsText" dxfId="68" priority="5" operator="containsText" text="High">
      <formula>NOT(ISERROR(SEARCH("High",G5)))</formula>
    </cfRule>
  </conditionalFormatting>
  <conditionalFormatting sqref="G10:G13">
    <cfRule type="containsText" dxfId="67" priority="10" operator="containsText" text="None">
      <formula>NOT(ISERROR(SEARCH("None",G10)))</formula>
    </cfRule>
    <cfRule type="containsText" dxfId="66" priority="11" operator="containsText" text="Medium">
      <formula>NOT(ISERROR(SEARCH("Medium",G10)))</formula>
    </cfRule>
    <cfRule type="containsText" dxfId="65" priority="12" operator="containsText" text="Low">
      <formula>NOT(ISERROR(SEARCH("Low",G10)))</formula>
    </cfRule>
    <cfRule type="containsText" dxfId="64" priority="13" operator="containsText" text="High">
      <formula>NOT(ISERROR(SEARCH("High",G10)))</formula>
    </cfRule>
  </conditionalFormatting>
  <conditionalFormatting sqref="G15:G18">
    <cfRule type="containsText" dxfId="63" priority="6" operator="containsText" text="None">
      <formula>NOT(ISERROR(SEARCH("None",G15)))</formula>
    </cfRule>
    <cfRule type="containsText" dxfId="62" priority="7" operator="containsText" text="Medium">
      <formula>NOT(ISERROR(SEARCH("Medium",G15)))</formula>
    </cfRule>
    <cfRule type="containsText" dxfId="61" priority="8" operator="containsText" text="Low">
      <formula>NOT(ISERROR(SEARCH("Low",G15)))</formula>
    </cfRule>
    <cfRule type="containsText" dxfId="60" priority="9" operator="containsText" text="High">
      <formula>NOT(ISERROR(SEARCH("High",G15)))</formula>
    </cfRule>
  </conditionalFormatting>
  <dataValidations count="3">
    <dataValidation allowBlank="1" showErrorMessage="1" sqref="B2" xr:uid="{134CE7B5-2BB9-469E-BE31-5C906942400A}"/>
    <dataValidation allowBlank="1" showInputMessage="1" showErrorMessage="1" promptTitle="Justificación" prompt="Explique la evaluación realizada, haciendo referencia a información y observaciones específicas, e identificando cualquier cláusula relevante." sqref="D5:D8 F5:F8 H5:H8 D10:D13 F10:F13 H10:H13 D15:D18 F15:F18 H15:H18" xr:uid="{09A963AC-67FA-4DA2-83D6-AAC93F49E0A4}"/>
    <dataValidation type="list" allowBlank="1" showInputMessage="1" showErrorMessage="1" promptTitle="Seleccione del menú desplegable" prompt="Utilice los criterios de la izquierda para seleccionar &quot;Alto&quot;, &quot;Medio&quot;, &quot;Bajo&quot; o &quot;Ninguno&quot;, y luego justifique brevemente la evaluación en la celda de comentarios de la derecha." sqref="C5:C8 E5:E8 G5:G8 C10:C13 E10:E13 G10:G13 C15:C18 E15:E18 G15:G18" xr:uid="{E8FBA648-86B3-4D43-86F2-DA4FA4794095}">
      <formula1>$L$2:$L$5</formula1>
    </dataValidation>
  </dataValidations>
  <printOptions horizontalCentered="1" verticalCentered="1"/>
  <pageMargins left="0" right="0" top="0" bottom="0" header="0.511811023622047" footer="0.511811023622047"/>
  <pageSetup paperSize="9" scale="64"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Menu de Navegación</vt:lpstr>
      <vt:lpstr>Resumen Integridad de Hojas</vt:lpstr>
      <vt:lpstr>1. ACTS Mapeo de Riesgos</vt:lpstr>
      <vt:lpstr>2. Integridad Proactiva</vt:lpstr>
      <vt:lpstr>3. Tasa Public Proactiva</vt:lpstr>
      <vt:lpstr>4. Precision Proactiva</vt:lpstr>
      <vt:lpstr>5. Resp Proactiva EC</vt:lpstr>
      <vt:lpstr>6. Resp Reactiva EC</vt:lpstr>
      <vt:lpstr>7. Eval de los Procesos</vt:lpstr>
      <vt:lpstr>8. Estado de las Recomend</vt:lpstr>
      <vt:lpstr>9. Resumen Post Rev Indep</vt:lpstr>
      <vt:lpstr>10. Gestion de Licitaciones</vt:lpstr>
      <vt:lpstr>11. Sostenibilidad Economica</vt:lpstr>
      <vt:lpstr>12. Sostenibilidad Social</vt:lpstr>
      <vt:lpstr>13. Sostenibilidad Instituc</vt:lpstr>
      <vt:lpstr>14. Sostenibilidad Ambiental</vt:lpstr>
      <vt:lpstr>15. Financiación Climática</vt:lpstr>
      <vt:lpstr>Diccionario de datos de sosteni</vt:lpstr>
      <vt:lpstr>16. Progreso Lineal</vt:lpstr>
      <vt:lpstr>'1. ACTS Mapeo de Riesgos'!Área_de_impresión</vt:lpstr>
      <vt:lpstr>'10. Gestion de Licitaciones'!Área_de_impresión</vt:lpstr>
      <vt:lpstr>'12. Sostenibilidad Social'!Área_de_impresión</vt:lpstr>
      <vt:lpstr>'16. Progreso Lineal'!Área_de_impresión</vt:lpstr>
      <vt:lpstr>'7. Eval de los Procesos'!Área_de_impresión</vt:lpstr>
      <vt:lpstr>'8. Estado de las Recomend'!Área_de_impresión</vt:lpstr>
      <vt:lpstr>'9. Resumen Post Rev Indep'!Área_de_impresión</vt:lpstr>
    </vt:vector>
  </TitlesOfParts>
  <Company>Engineering Outcomes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Hamish Goldie-Scot</dc:creator>
  <dc:description/>
  <cp:lastModifiedBy>Erick Mata Abdelnour</cp:lastModifiedBy>
  <cp:revision>0</cp:revision>
  <dcterms:created xsi:type="dcterms:W3CDTF">2019-10-01T08:39:38Z</dcterms:created>
  <dcterms:modified xsi:type="dcterms:W3CDTF">2026-08-05T12:24:10Z</dcterms:modified>
  <dc:language>en-US</dc:language>
</cp:coreProperties>
</file>